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1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<sst xmlns="http://schemas.openxmlformats.org/spreadsheetml/2006/main" count="419" uniqueCount="344">
  <si>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</si>
  <si>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</si>
  <si>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</si>
  <si>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</si>
  <si>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</si>
  <si>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</si>
  <si>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</si>
  <si>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</si>
  <si>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</si>
  <si>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</si>
  <si>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</si>
  <si>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</si>
  <si>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</si>
  <si>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</si>
  <si>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</si>
  <si>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</si>
  <si>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</si>
  <si>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</si>
  <si>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</si>
  <si>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</si>
  <si>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</si>
  <si>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</si>
  <si>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</si>
  <si>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</si>
  <si>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</si>
  <si>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</si>
  <si>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</si>
  <si>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</si>
  <si>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</si>
  <si>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</si>
  <si>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</si>
  <si>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</si>
  <si>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</si>
  <si>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</si>
  <si>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</si>
  <si>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</si>
  <si>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</si>
  <si>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</si>
  <si>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</si>
  <si>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</si>
  <si>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</si>
  <si>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</si>
  <si>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</si>
  <si>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</si>
  <si>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</si>
  <si>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</si>
  <si>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</si>
  <si>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</si>
  <si>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</si>
  <si>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</si>
  <si>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</si>
  <si>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</si>
  <si>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</si>
  <si>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</si>
  <si>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</si>
  <si>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</si>
  <si>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</si>
  <si>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</si>
  <si>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</si>
  <si>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</si>
  <si>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</si>
  <si>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</si>
  <si>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</si>
  <si>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</si>
  <si>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</si>
  <si>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</si>
  <si>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</si>
  <si>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</si>
  <si>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</si>
  <si>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</si>
  <si>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</si>
  <si>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</si>
  <si>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</si>
  <si>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</si>
  <si>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</si>
  <si>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</si>
  <si>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</si>
  <si>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</si>
  <si>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</si>
  <si>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</si>
  <si>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</si>
  <si>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</si>
  <si>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</si>
  <si>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</si>
  <si>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</si>
  <si>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</si>
  <si>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</si>
  <si>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</si>
  <si>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</si>
  <si>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</si>
  <si>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</si>
  <si>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</si>
  <si>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</si>
  <si>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</si>
  <si>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</si>
  <si>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</si>
  <si>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</si>
  <si>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</si>
  <si>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</si>
  <si>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</si>
  <si>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</si>
  <si>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</si>
  <si>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</si>
  <si>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</si>
  <si>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</si>
  <si>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</si>
  <si>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</si>
  <si>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</si>
  <si>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</si>
  <si>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</si>
  <si>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</si>
  <si>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</si>
  <si>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</si>
  <si>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</si>
  <si>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</si>
  <si>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</si>
  <si>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</si>
  <si>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</si>
  <si>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</si>
  <si>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</si>
  <si>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</si>
  <si>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</si>
  <si>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</si>
  <si>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</si>
  <si>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</si>
  <si>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</si>
  <si>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</si>
  <si>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</si>
  <si>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</si>
  <si>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</si>
  <si>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</si>
  <si>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</si>
  <si>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</si>
  <si>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</si>
  <si>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</si>
  <si>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</si>
  <si>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</si>
  <si>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</si>
  <si>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</si>
  <si>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</si>
  <si>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</si>
  <si>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</si>
  <si>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</si>
  <si>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</si>
  <si>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</si>
  <si>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</si>
  <si>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</si>
  <si>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</si>
  <si>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</si>
  <si>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</si>
  <si>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</si>
  <si>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</si>
  <si>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</si>
  <si>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</si>
  <si>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</si>
  <si>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</si>
  <si>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</si>
  <si>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</si>
  <si>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</si>
  <si>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</si>
  <si>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</si>
  <si>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</si>
  <si>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</si>
  <si>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</si>
  <si>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</si>
  <si>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</si>
  <si>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Військовий збір</t>
  </si>
  <si>
    <t>2116/1</t>
  </si>
  <si>
    <t>Комунальне підприємство Нетішинської міської ради "Комфорт"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</si>
  <si>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</si>
  <si>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</si>
  <si>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</si>
  <si>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</si>
  <si>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</si>
  <si>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</si>
  <si>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Інформаційне обслуговування  бухгалтерської програми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</si>
  <si>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</si>
  <si>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</si>
  <si>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</si>
  <si>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</si>
  <si>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</si>
  <si>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</si>
  <si>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</si>
  <si>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</si>
  <si>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</si>
  <si>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</si>
  <si>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</si>
  <si>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</si>
  <si>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</si>
  <si>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</si>
  <si>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</si>
  <si>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</si>
  <si>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</si>
  <si>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</si>
  <si>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</si>
  <si>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"Благоустрій"</t>
  </si>
  <si>
    <t>Купівля інших МНМА</t>
  </si>
  <si>
    <t>Придбання обладнання довгострокового використання</t>
  </si>
  <si>
    <t>Розрахунково касове обслуговування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</si>
  <si>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</si>
  <si>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</si>
  <si>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</si>
  <si>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</si>
  <si>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</si>
  <si>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</si>
  <si>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</si>
  <si>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</si>
  <si>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</si>
  <si>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</si>
  <si>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</si>
  <si>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</si>
  <si>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</si>
  <si>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</si>
  <si>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</si>
  <si>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</si>
  <si>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</si>
  <si>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</si>
  <si>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</si>
  <si>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</si>
  <si>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</si>
  <si>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</si>
  <si>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</si>
  <si>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-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</si>
  <si>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</si>
  <si>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</si>
  <si>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</si>
  <si>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іт.д.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</si>
  <si>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</si>
  <si>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</si>
  <si>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</si>
  <si>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</si>
  <si>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</si>
  <si>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</si>
  <si>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Цільове фінансування (розшифрувати)</t>
  </si>
  <si>
    <t>Придбання (створення) основних засобів</t>
  </si>
  <si>
    <t>Військовий  збір</t>
  </si>
  <si>
    <t>2124/1</t>
  </si>
  <si>
    <t>1080/24</t>
  </si>
  <si>
    <t>1080/25</t>
  </si>
  <si>
    <t>1080/26</t>
  </si>
  <si>
    <t>1080/27</t>
  </si>
  <si>
    <t>1080/28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</si>
  <si>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</si>
  <si>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</si>
  <si>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Директор</t>
  </si>
  <si>
    <t>Оплата послуг з навчання у сфері закупівель</t>
  </si>
  <si>
    <t>Відрахування частини чистого прибутку</t>
  </si>
  <si>
    <t>Інші операційні  доходи (Фінансування з місцевого бюджету по Програмі благоустрою міста Нетішин на 2020-2022р.)</t>
  </si>
  <si>
    <t>Дохід від цільового фінансування</t>
  </si>
  <si>
    <t>Надходження від фонду соцстрахування на виплату лікарняних</t>
  </si>
  <si>
    <t>Послуги по технічному огляду автотранспорту</t>
  </si>
  <si>
    <t>Послуги з навчання з охорони праці</t>
  </si>
  <si>
    <t>Послуги з рекультивації грунту міського пляжу</t>
  </si>
  <si>
    <t>Нарахування лукарняних ФСС</t>
  </si>
  <si>
    <t>2124/3</t>
  </si>
  <si>
    <t>відрахування частини чистого прибутку до місцевого бюджету 15%</t>
  </si>
  <si>
    <t>2124/2</t>
  </si>
  <si>
    <t>Дохід від спалти пайової участі в отримання обєкта благоустрою, наданих платних послуг</t>
  </si>
  <si>
    <t>податок на доходи із з/пл</t>
  </si>
  <si>
    <t>3143/1</t>
  </si>
  <si>
    <t>податок на доходи із лік.ФСС</t>
  </si>
  <si>
    <t>3143/2</t>
  </si>
  <si>
    <t>3144/2</t>
  </si>
  <si>
    <t>3144/3</t>
  </si>
  <si>
    <t>3144 /2 /1</t>
  </si>
  <si>
    <t>3144 /2 /2</t>
  </si>
  <si>
    <t>Військовий збір з з/пл</t>
  </si>
  <si>
    <t>Військовий збір з лік.ФСС</t>
  </si>
  <si>
    <t>єдиний внесок на загальнообовязкове державне соціальне страхування</t>
  </si>
  <si>
    <t>Виплата лікарняних за рахунок ФСС</t>
  </si>
  <si>
    <t>дохід від земельного сервітуту</t>
  </si>
  <si>
    <t>1080/29</t>
  </si>
  <si>
    <t>Послуги з технічного огляду та випробувань (техогляд)</t>
  </si>
  <si>
    <t>Дохід від надання послуг з прибирання території</t>
  </si>
  <si>
    <t>Інші платежі (розшифрувати)</t>
  </si>
  <si>
    <t xml:space="preserve">Автопослуги </t>
  </si>
  <si>
    <t>Послуга з нанесення логотипів</t>
  </si>
  <si>
    <t>Послуга змонтажу і підключенню локального устаткування збору і обробки даних погодинного обліку електроенергії</t>
  </si>
  <si>
    <t>Ветеринарні послуги</t>
  </si>
  <si>
    <t>Послуги з ремонту компютерної техніки</t>
  </si>
  <si>
    <t>Ремонт відеоспотереження та охоронного освітлення сцени місцевого парку</t>
  </si>
  <si>
    <t>1070/1</t>
  </si>
  <si>
    <t>1070/2</t>
  </si>
  <si>
    <t>1070/3</t>
  </si>
  <si>
    <t>1070/4</t>
  </si>
  <si>
    <t>1070/6</t>
  </si>
  <si>
    <t>1070/7</t>
  </si>
  <si>
    <t>Послуга з монтажу та підключення устаткування</t>
  </si>
  <si>
    <t>Витрати на матеріали</t>
  </si>
  <si>
    <t>Плановий рік 2023</t>
  </si>
  <si>
    <t>Фінансовий план
поточного року 2022</t>
  </si>
  <si>
    <t>Факт минулого року 2021р.</t>
  </si>
  <si>
    <t>ВЛАСЮК Марія Михайлівна</t>
  </si>
  <si>
    <t>Марія Михайлівна ВЛАСЮК</t>
  </si>
  <si>
    <t>Інші операційні доходи (розшифрувати)  Фінансування з місцевого бюджету по Програмі  благоустрою міста Нетішин на 2020-2022 р.</t>
  </si>
  <si>
    <t>Послуги з перезарядки та відновлення картриджів</t>
  </si>
  <si>
    <t>Дохід від земельного сервітуту</t>
  </si>
  <si>
    <t>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</si>
  <si>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Купівля продуктів харчуваннядля безпритульних тварин</t>
  </si>
  <si>
    <t>Послуги з атестації робочих місць</t>
  </si>
  <si>
    <t>Виготовлення проєкту землеустрою</t>
  </si>
  <si>
    <t xml:space="preserve"> ФІНАНСОВИЙ ПЛАН ПІДПРИЄМСТВА НА 2023 рік</t>
  </si>
  <si>
    <t>Створення та розміщення рекламної та інформаційної продукції</t>
  </si>
  <si>
    <t>Послуги по мікробіологічному та санітарно хімічному дослідженню води з озера для купання</t>
  </si>
  <si>
    <t>Постачання оновленння примірника КП M.E.DOCдержавна звітність локальна версія</t>
  </si>
  <si>
    <t>Послуги з обслуговування біотуалетів</t>
  </si>
  <si>
    <t>Послуги з підготовки та видачі технічних умов на підключення води</t>
  </si>
  <si>
    <t>Послуги з експертно-правової системи для бухгалтера</t>
  </si>
  <si>
    <t>Експертна оцінка земельних ділянок</t>
  </si>
  <si>
    <t>Таблиця 6</t>
  </si>
  <si>
    <t>VІ. Розподіл коштів, отриманих з  бюджету МТГ на поповнення 
статутного капіталу</t>
  </si>
  <si>
    <t>Факт минулого 202__ року</t>
  </si>
  <si>
    <t>Фінансовий план поточного 202__ року</t>
  </si>
  <si>
    <t>Змінений фінансовий план поточного 202__ року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</si>
  <si>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</si>
  <si>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</si>
  <si>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</si>
  <si>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</si>
  <si>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</si>
  <si>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(підпис)</t>
  </si>
  <si>
    <t>придбання на оновлення необоротних активів (розшифрувати)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</si>
  <si>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</si>
  <si>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</si>
  <si>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</si>
  <si>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</si>
  <si>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3030/1</t>
  </si>
  <si>
    <t>3030/2</t>
  </si>
  <si>
    <t>Інші адміністративні витрати (розшифрувати)</t>
  </si>
  <si>
    <t>консультаційні послуги КП M.E.DOC державна звітність локальна версія</t>
  </si>
  <si>
    <t>Директор__________________________</t>
  </si>
  <si>
    <t>Фінансовий план поточного року 2022</t>
  </si>
  <si>
    <t>Послуги комп'ютерної підримки</t>
  </si>
  <si>
    <t>ФІНАНСОВИЙ ПЛАН</t>
  </si>
  <si>
    <t>Податок на прибуток 18%</t>
  </si>
  <si>
    <t>дохід від надання послуг пайової участі, з прибирання території, транспортних послуг</t>
  </si>
  <si>
    <t>3040/1</t>
  </si>
  <si>
    <t>3040/2</t>
  </si>
  <si>
    <t>3040/3</t>
  </si>
  <si>
    <t>3060/1</t>
  </si>
  <si>
    <t>3060/2</t>
  </si>
  <si>
    <t>3170/1</t>
  </si>
  <si>
    <t>3260/1</t>
  </si>
  <si>
    <t>Придбання (виготовлення) інших необоротних матеріальних активів</t>
  </si>
  <si>
    <t>3260/2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</si>
</sst>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"/>
    <numFmt numFmtId="213" formatCode="_(* #,##0.0_);_(* \(#,##0.0\);_(* &quot;-&quot;_);_(@_)"/>
    <numFmt numFmtId="214" formatCode="[$-422]d\ mmmm\ yyyy&quot; р.&quot;"/>
    <numFmt numFmtId="215" formatCode="_(* #,##0.00_);_(* \(#,##0.00\);_(* &quot;-&quot;_);_(@_)"/>
    <numFmt numFmtId="216" formatCode="_(* #,##0.000_);_(* \(#,##0.000\);_(* &quot;-&quot;_);_(@_)"/>
    <numFmt numFmtId="217" formatCode="_(* #,##0.0000_);_(* \(#,##0.0000\);_(* &quot;-&quot;_);_(@_)"/>
    <numFmt numFmtId="218" formatCode="#,##0.0000"/>
    <numFmt numFmtId="219" formatCode="_(* #,##0.000_);_(* \(#,##0.000\);_(* &quot;-&quot;??_);_(@_)"/>
    <numFmt numFmtId="220" formatCode="_-* #,##0.0000\ _₴_-;\-* #,##0.0000\ _₴_-;_-* &quot;-&quot;????\ _₴_-;_-@_-"/>
    <numFmt numFmtId="221" formatCode="#,##0_ ;\-#,##0\ 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sz val="10.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 applyFill="1" applyBorder="1" applyAlignment="1">
      <alignment horizontal="center" vertical="center"/>
      <protection/>
    </xf>
    <xf numFmtId="201" fontId="4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left" vertical="center" wrapText="1"/>
      <protection/>
    </xf>
    <xf numFmtId="204" fontId="3" fillId="0" borderId="0" xfId="53" applyNumberFormat="1" applyFont="1" applyFill="1" applyBorder="1" applyAlignment="1">
      <alignment horizontal="center" vertical="center" wrapText="1"/>
      <protection/>
    </xf>
    <xf numFmtId="20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206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6" fillId="0" borderId="17" xfId="0" applyFont="1" applyBorder="1" applyAlignment="1">
      <alignment vertical="center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6" fontId="1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9" fontId="0" fillId="0" borderId="0" xfId="0" applyNumberFormat="1" applyAlignment="1">
      <alignment/>
    </xf>
    <xf numFmtId="201" fontId="12" fillId="0" borderId="10" xfId="0" applyNumberFormat="1" applyFont="1" applyFill="1" applyBorder="1" applyAlignment="1">
      <alignment horizontal="center" vertical="center" wrapText="1"/>
    </xf>
    <xf numFmtId="201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/>
    </xf>
    <xf numFmtId="1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 quotePrefix="1">
      <alignment horizontal="center"/>
    </xf>
    <xf numFmtId="4" fontId="12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204" fontId="3" fillId="0" borderId="0" xfId="0" applyNumberFormat="1" applyFont="1" applyFill="1" applyBorder="1" applyAlignment="1" quotePrefix="1">
      <alignment horizontal="left" vertical="center"/>
    </xf>
    <xf numFmtId="213" fontId="11" fillId="0" borderId="10" xfId="0" applyNumberFormat="1" applyFont="1" applyFill="1" applyBorder="1" applyAlignment="1">
      <alignment horizontal="center" vertical="center" wrapText="1"/>
    </xf>
    <xf numFmtId="21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206" fontId="12" fillId="0" borderId="10" xfId="0" applyNumberFormat="1" applyFont="1" applyFill="1" applyBorder="1" applyAlignment="1">
      <alignment vertical="center" wrapText="1"/>
    </xf>
    <xf numFmtId="206" fontId="11" fillId="0" borderId="10" xfId="0" applyNumberFormat="1" applyFont="1" applyFill="1" applyBorder="1" applyAlignment="1">
      <alignment vertical="center" wrapText="1"/>
    </xf>
    <xf numFmtId="204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/>
      <protection/>
    </xf>
    <xf numFmtId="206" fontId="0" fillId="0" borderId="0" xfId="0" applyNumberFormat="1" applyAlignment="1">
      <alignment/>
    </xf>
    <xf numFmtId="204" fontId="3" fillId="0" borderId="0" xfId="0" applyNumberFormat="1" applyFont="1" applyFill="1" applyBorder="1" applyAlignment="1">
      <alignment horizontal="left" vertical="center"/>
    </xf>
    <xf numFmtId="204" fontId="3" fillId="0" borderId="19" xfId="0" applyNumberFormat="1" applyFont="1" applyFill="1" applyBorder="1" applyAlignment="1">
      <alignment horizontal="left" vertical="center"/>
    </xf>
    <xf numFmtId="204" fontId="3" fillId="0" borderId="19" xfId="0" applyNumberFormat="1" applyFont="1" applyFill="1" applyBorder="1" applyAlignment="1" quotePrefix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204" fontId="3" fillId="0" borderId="19" xfId="0" applyNumberFormat="1" applyFont="1" applyFill="1" applyBorder="1" applyAlignment="1">
      <alignment horizontal="center" vertical="center"/>
    </xf>
    <xf numFmtId="204" fontId="3" fillId="0" borderId="0" xfId="0" applyNumberFormat="1" applyFont="1" applyFill="1" applyBorder="1" applyAlignment="1">
      <alignment horizontal="center" vertical="center"/>
    </xf>
    <xf numFmtId="204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204" fontId="11" fillId="0" borderId="19" xfId="0" applyNumberFormat="1" applyFont="1" applyFill="1" applyBorder="1" applyAlignment="1">
      <alignment horizontal="left" vertical="center"/>
    </xf>
    <xf numFmtId="204" fontId="11" fillId="0" borderId="19" xfId="0" applyNumberFormat="1" applyFont="1" applyFill="1" applyBorder="1" applyAlignment="1" quotePrefix="1">
      <alignment horizontal="left" vertical="center"/>
    </xf>
    <xf numFmtId="1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204" fontId="11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/>
    </xf>
    <xf numFmtId="201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 wrapText="1"/>
    </xf>
    <xf numFmtId="201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left" vertical="center" wrapText="1" shrinkToFit="1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 quotePrefix="1">
      <alignment horizontal="center" vertical="center"/>
    </xf>
    <xf numFmtId="204" fontId="11" fillId="0" borderId="0" xfId="0" applyNumberFormat="1" applyFont="1" applyFill="1" applyBorder="1" applyAlignment="1" quotePrefix="1">
      <alignment horizontal="left" vertical="center"/>
    </xf>
    <xf numFmtId="1" fontId="11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3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201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 quotePrefix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24" borderId="2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218" fontId="12" fillId="0" borderId="10" xfId="0" applyNumberFormat="1" applyFont="1" applyFill="1" applyBorder="1" applyAlignment="1">
      <alignment horizontal="center" vertical="center" wrapText="1"/>
    </xf>
    <xf numFmtId="0" fontId="12" fillId="0" borderId="23" xfId="53" applyFont="1" applyFill="1" applyBorder="1" applyAlignment="1">
      <alignment horizontal="left" vertical="center" wrapText="1"/>
      <protection/>
    </xf>
    <xf numFmtId="0" fontId="12" fillId="0" borderId="23" xfId="0" applyFont="1" applyFill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221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205" fontId="12" fillId="0" borderId="0" xfId="0" applyNumberFormat="1" applyFont="1" applyFill="1" applyBorder="1" applyAlignment="1">
      <alignment horizontal="center" vertical="center" wrapText="1"/>
    </xf>
    <xf numFmtId="205" fontId="12" fillId="0" borderId="0" xfId="0" applyNumberFormat="1" applyFont="1" applyFill="1" applyBorder="1" applyAlignment="1">
      <alignment horizontal="right" vertical="center" wrapText="1"/>
    </xf>
    <xf numFmtId="205" fontId="12" fillId="0" borderId="0" xfId="0" applyNumberFormat="1" applyFont="1" applyFill="1" applyBorder="1" applyAlignment="1">
      <alignment horizontal="right" vertical="center"/>
    </xf>
    <xf numFmtId="204" fontId="11" fillId="0" borderId="0" xfId="0" applyNumberFormat="1" applyFont="1" applyFill="1" applyBorder="1" applyAlignment="1">
      <alignment horizontal="center" vertical="center" wrapText="1"/>
    </xf>
    <xf numFmtId="204" fontId="25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46" fillId="0" borderId="19" xfId="0" applyFont="1" applyBorder="1" applyAlignment="1">
      <alignment/>
    </xf>
    <xf numFmtId="0" fontId="46" fillId="0" borderId="21" xfId="0" applyFont="1" applyBorder="1" applyAlignment="1">
      <alignment/>
    </xf>
    <xf numFmtId="2" fontId="11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left" vertical="center" wrapText="1"/>
      <protection/>
    </xf>
    <xf numFmtId="0" fontId="11" fillId="0" borderId="0" xfId="53" applyFont="1" applyFill="1" applyBorder="1" applyAlignment="1">
      <alignment horizontal="center" vertical="center"/>
      <protection/>
    </xf>
    <xf numFmtId="201" fontId="11" fillId="0" borderId="0" xfId="0" applyNumberFormat="1" applyFont="1" applyFill="1" applyBorder="1" applyAlignment="1">
      <alignment horizontal="center" vertical="center" wrapText="1"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8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06" fontId="1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2" fillId="0" borderId="28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8" fillId="0" borderId="14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11" fillId="0" borderId="10" xfId="53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21" xfId="53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C11" sqref="C11:E11"/>
    </sheetView>
  </sheetViews>
  <sheetFormatPr defaultColWidth="9.140625" defaultRowHeight="12.75"/>
  <cols>
    <col min="1" max="1" width="1.1484375" style="67" customWidth="1"/>
    <col min="2" max="2" width="25.28125" style="67" customWidth="1"/>
    <col min="3" max="5" width="9.140625" style="67" customWidth="1"/>
    <col min="6" max="6" width="9.7109375" style="67" customWidth="1"/>
    <col min="7" max="7" width="7.421875" style="67" customWidth="1"/>
    <col min="8" max="8" width="15.28125" style="67" customWidth="1"/>
    <col min="9" max="16384" width="9.140625" style="67" customWidth="1"/>
  </cols>
  <sheetData>
    <row r="1" spans="2:8" ht="18.75">
      <c r="B1" s="34"/>
      <c r="E1" s="233" t="s">
        <v>232</v>
      </c>
      <c r="F1" s="233"/>
      <c r="G1" s="233"/>
      <c r="H1" s="233"/>
    </row>
    <row r="2" spans="2:9" ht="18.75">
      <c r="B2" s="34"/>
      <c r="E2" s="189"/>
      <c r="F2" s="189"/>
      <c r="G2" s="189"/>
      <c r="H2" s="189"/>
      <c r="I2" s="68"/>
    </row>
    <row r="3" spans="2:9" ht="18.75">
      <c r="B3" s="34"/>
      <c r="E3" s="190"/>
      <c r="F3" s="190"/>
      <c r="G3" s="190"/>
      <c r="H3" s="190"/>
      <c r="I3" s="68"/>
    </row>
    <row r="4" spans="2:8" ht="18.75">
      <c r="B4" s="34"/>
      <c r="E4" s="199"/>
      <c r="F4" s="199"/>
      <c r="G4" s="199"/>
      <c r="H4" s="199"/>
    </row>
    <row r="5" spans="2:8" ht="18.75">
      <c r="B5" s="34"/>
      <c r="E5" s="200"/>
      <c r="F5" s="200"/>
      <c r="G5" s="200"/>
      <c r="H5" s="200"/>
    </row>
    <row r="6" spans="2:8" ht="18.75">
      <c r="B6" s="34"/>
      <c r="D6" s="192"/>
      <c r="E6" s="201"/>
      <c r="F6" s="201"/>
      <c r="G6" s="201"/>
      <c r="H6" s="201"/>
    </row>
    <row r="7" spans="2:8" ht="18.75">
      <c r="B7" s="34"/>
      <c r="D7" s="193" t="s">
        <v>332</v>
      </c>
      <c r="E7" s="201"/>
      <c r="F7" s="201"/>
      <c r="G7" s="201"/>
      <c r="H7" s="201"/>
    </row>
    <row r="8" ht="20.25" customHeight="1" thickBot="1">
      <c r="B8" s="33"/>
    </row>
    <row r="9" spans="2:8" ht="15.75">
      <c r="B9" s="35"/>
      <c r="C9" s="202"/>
      <c r="D9" s="203"/>
      <c r="E9" s="203"/>
      <c r="F9" s="203"/>
      <c r="G9" s="204" t="s">
        <v>126</v>
      </c>
      <c r="H9" s="205"/>
    </row>
    <row r="10" spans="2:8" ht="16.5" thickBot="1">
      <c r="B10" s="43"/>
      <c r="C10" s="206"/>
      <c r="D10" s="206"/>
      <c r="E10" s="206"/>
      <c r="F10" s="202" t="s">
        <v>124</v>
      </c>
      <c r="G10" s="207"/>
      <c r="H10" s="208">
        <v>2023</v>
      </c>
    </row>
    <row r="11" spans="2:8" ht="65.25" customHeight="1" thickBot="1">
      <c r="B11" s="50" t="s">
        <v>127</v>
      </c>
      <c r="C11" s="228" t="s">
        <v>168</v>
      </c>
      <c r="D11" s="228"/>
      <c r="E11" s="228"/>
      <c r="F11" s="209" t="s">
        <v>128</v>
      </c>
      <c r="G11" s="229">
        <v>41556703</v>
      </c>
      <c r="H11" s="230"/>
    </row>
    <row r="12" spans="2:8" ht="32.25" thickBot="1">
      <c r="B12" s="37" t="s">
        <v>129</v>
      </c>
      <c r="C12" s="231" t="s">
        <v>159</v>
      </c>
      <c r="D12" s="231"/>
      <c r="E12" s="231"/>
      <c r="F12" s="210" t="s">
        <v>130</v>
      </c>
      <c r="G12" s="211">
        <v>150</v>
      </c>
      <c r="H12" s="212"/>
    </row>
    <row r="13" spans="2:8" ht="24.75" customHeight="1" thickBot="1">
      <c r="B13" s="37" t="s">
        <v>131</v>
      </c>
      <c r="C13" s="231"/>
      <c r="D13" s="231"/>
      <c r="E13" s="231"/>
      <c r="F13" s="210" t="s">
        <v>132</v>
      </c>
      <c r="G13" s="211" t="s">
        <v>160</v>
      </c>
      <c r="H13" s="212"/>
    </row>
    <row r="14" spans="2:8" ht="34.5" customHeight="1" thickBot="1">
      <c r="B14" s="37" t="s">
        <v>133</v>
      </c>
      <c r="C14" s="231" t="s">
        <v>161</v>
      </c>
      <c r="D14" s="231"/>
      <c r="E14" s="231"/>
      <c r="F14" s="210" t="s">
        <v>134</v>
      </c>
      <c r="G14" s="211"/>
      <c r="H14" s="212"/>
    </row>
    <row r="15" spans="2:8" ht="32.25" customHeight="1" thickBot="1">
      <c r="B15" s="37" t="s">
        <v>135</v>
      </c>
      <c r="C15" s="213"/>
      <c r="D15" s="213"/>
      <c r="E15" s="213"/>
      <c r="F15" s="214"/>
      <c r="G15" s="214"/>
      <c r="H15" s="215"/>
    </row>
    <row r="16" spans="2:8" ht="21.75" customHeight="1" thickBot="1">
      <c r="B16" s="37" t="s">
        <v>136</v>
      </c>
      <c r="C16" s="231" t="s">
        <v>162</v>
      </c>
      <c r="D16" s="231"/>
      <c r="E16" s="231"/>
      <c r="F16" s="214"/>
      <c r="G16" s="214"/>
      <c r="H16" s="215"/>
    </row>
    <row r="17" spans="2:8" ht="21.75" customHeight="1" thickBot="1">
      <c r="B17" s="37" t="s">
        <v>137</v>
      </c>
      <c r="C17" s="234">
        <v>26</v>
      </c>
      <c r="D17" s="234"/>
      <c r="E17" s="234"/>
      <c r="F17" s="213"/>
      <c r="G17" s="214"/>
      <c r="H17" s="215"/>
    </row>
    <row r="18" spans="2:8" ht="21.75" customHeight="1" thickBot="1">
      <c r="B18" s="37" t="s">
        <v>138</v>
      </c>
      <c r="C18" s="232" t="s">
        <v>163</v>
      </c>
      <c r="D18" s="232"/>
      <c r="E18" s="232"/>
      <c r="F18" s="232"/>
      <c r="G18" s="38"/>
      <c r="H18" s="36"/>
    </row>
    <row r="19" spans="2:8" ht="21.75" customHeight="1" thickBot="1">
      <c r="B19" s="37" t="s">
        <v>139</v>
      </c>
      <c r="C19" s="232" t="s">
        <v>164</v>
      </c>
      <c r="D19" s="232"/>
      <c r="E19" s="232"/>
      <c r="F19" s="232"/>
      <c r="G19" s="39"/>
      <c r="H19" s="40"/>
    </row>
    <row r="20" spans="3:8" ht="15.75">
      <c r="C20" s="39"/>
      <c r="D20" s="39"/>
      <c r="E20" s="39"/>
      <c r="F20" s="39"/>
      <c r="G20" s="39"/>
      <c r="H20" s="39"/>
    </row>
    <row r="21" spans="2:8" ht="15.75">
      <c r="B21" s="35" t="s">
        <v>140</v>
      </c>
      <c r="D21" s="227" t="s">
        <v>292</v>
      </c>
      <c r="E21" s="227"/>
      <c r="F21" s="227"/>
      <c r="G21" s="227"/>
      <c r="H21" s="33"/>
    </row>
    <row r="22" spans="2:8" ht="15.75">
      <c r="B22" s="33"/>
      <c r="C22" s="33"/>
      <c r="D22" s="33"/>
      <c r="E22" s="33"/>
      <c r="F22" s="35"/>
      <c r="G22" s="33"/>
      <c r="H22" s="33"/>
    </row>
    <row r="23" spans="2:8" ht="12.75">
      <c r="B23" s="41"/>
      <c r="C23" s="41"/>
      <c r="D23" s="41"/>
      <c r="E23" s="41"/>
      <c r="F23" s="41"/>
      <c r="G23" s="41"/>
      <c r="H23" s="41"/>
    </row>
    <row r="24" ht="16.5">
      <c r="B24" s="42"/>
    </row>
    <row r="25" ht="15.75">
      <c r="B25" s="32"/>
    </row>
    <row r="26" ht="15.75">
      <c r="B26" s="32"/>
    </row>
    <row r="27" ht="15.75">
      <c r="B27" s="32"/>
    </row>
    <row r="28" ht="15.75">
      <c r="B28" s="32"/>
    </row>
    <row r="29" ht="15.75">
      <c r="B29" s="32"/>
    </row>
    <row r="30" ht="15.75">
      <c r="B30" s="32"/>
    </row>
    <row r="31" ht="15.75">
      <c r="B31" s="32"/>
    </row>
  </sheetData>
  <sheetProtection/>
  <mergeCells count="11">
    <mergeCell ref="E1:H1"/>
    <mergeCell ref="C14:E14"/>
    <mergeCell ref="C16:E16"/>
    <mergeCell ref="C17:E17"/>
    <mergeCell ref="D21:G21"/>
    <mergeCell ref="C11:E11"/>
    <mergeCell ref="G11:H11"/>
    <mergeCell ref="C12:E12"/>
    <mergeCell ref="C13:E13"/>
    <mergeCell ref="C18:F18"/>
    <mergeCell ref="C19:F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0"/>
  <sheetViews>
    <sheetView tabSelected="1" zoomScalePageLayoutView="0" workbookViewId="0" topLeftCell="A112">
      <selection activeCell="G121" sqref="G121"/>
    </sheetView>
  </sheetViews>
  <sheetFormatPr defaultColWidth="9.140625" defaultRowHeight="12.75"/>
  <cols>
    <col min="1" max="1" width="30.8515625" style="119" customWidth="1"/>
    <col min="2" max="2" width="8.8515625" style="119" bestFit="1" customWidth="1"/>
    <col min="3" max="3" width="9.28125" style="119" customWidth="1"/>
    <col min="4" max="4" width="9.140625" style="119" customWidth="1"/>
    <col min="5" max="5" width="7.140625" style="120" customWidth="1"/>
    <col min="6" max="9" width="5.00390625" style="120" bestFit="1" customWidth="1"/>
    <col min="10" max="10" width="12.00390625" style="118" customWidth="1"/>
    <col min="11" max="11" width="9.140625" style="118" customWidth="1"/>
    <col min="12" max="12" width="9.57421875" style="118" customWidth="1"/>
    <col min="13" max="13" width="5.28125" style="118" customWidth="1"/>
    <col min="14" max="14" width="6.140625" style="118" customWidth="1"/>
    <col min="15" max="15" width="7.7109375" style="118" customWidth="1"/>
    <col min="16" max="16" width="3.421875" style="118" customWidth="1"/>
    <col min="17" max="17" width="5.28125" style="118" customWidth="1"/>
    <col min="18" max="18" width="6.28125" style="118" customWidth="1"/>
    <col min="19" max="19" width="7.00390625" style="118" customWidth="1"/>
    <col min="20" max="20" width="5.28125" style="118" customWidth="1"/>
    <col min="21" max="21" width="3.57421875" style="118" customWidth="1"/>
    <col min="22" max="22" width="4.57421875" style="118" customWidth="1"/>
    <col min="23" max="23" width="5.421875" style="118" customWidth="1"/>
    <col min="24" max="24" width="8.7109375" style="118" customWidth="1"/>
    <col min="25" max="37" width="9.140625" style="118" customWidth="1"/>
    <col min="38" max="16384" width="9.140625" style="119" customWidth="1"/>
  </cols>
  <sheetData>
    <row r="1" spans="1:9" ht="12.75">
      <c r="A1" s="236" t="s">
        <v>301</v>
      </c>
      <c r="B1" s="236"/>
      <c r="C1" s="236"/>
      <c r="D1" s="236"/>
      <c r="E1" s="236"/>
      <c r="F1" s="236"/>
      <c r="G1" s="236"/>
      <c r="H1" s="236"/>
      <c r="I1" s="236"/>
    </row>
    <row r="2" spans="7:9" ht="12.75">
      <c r="G2" s="237" t="s">
        <v>125</v>
      </c>
      <c r="H2" s="237"/>
      <c r="I2" s="237"/>
    </row>
    <row r="3" spans="1:9" ht="12.75">
      <c r="A3" s="238" t="s">
        <v>0</v>
      </c>
      <c r="B3" s="238"/>
      <c r="C3" s="238"/>
      <c r="D3" s="238"/>
      <c r="E3" s="238"/>
      <c r="F3" s="238"/>
      <c r="G3" s="238"/>
      <c r="H3" s="238"/>
      <c r="I3" s="238"/>
    </row>
    <row r="4" spans="1:9" ht="12.75">
      <c r="A4" s="70"/>
      <c r="B4" s="72"/>
      <c r="C4" s="70"/>
      <c r="D4" s="70"/>
      <c r="E4" s="121"/>
      <c r="F4" s="122"/>
      <c r="G4" s="122"/>
      <c r="H4" s="122"/>
      <c r="I4" s="122"/>
    </row>
    <row r="5" spans="1:9" ht="27.75" customHeight="1">
      <c r="A5" s="239" t="s">
        <v>1</v>
      </c>
      <c r="B5" s="240" t="s">
        <v>2</v>
      </c>
      <c r="C5" s="241" t="s">
        <v>291</v>
      </c>
      <c r="D5" s="241" t="s">
        <v>290</v>
      </c>
      <c r="E5" s="243" t="s">
        <v>289</v>
      </c>
      <c r="F5" s="245" t="s">
        <v>3</v>
      </c>
      <c r="G5" s="245"/>
      <c r="H5" s="245"/>
      <c r="I5" s="245"/>
    </row>
    <row r="6" spans="1:9" ht="66" customHeight="1">
      <c r="A6" s="239"/>
      <c r="B6" s="240"/>
      <c r="C6" s="242"/>
      <c r="D6" s="242"/>
      <c r="E6" s="244"/>
      <c r="F6" s="73" t="s">
        <v>4</v>
      </c>
      <c r="G6" s="73" t="s">
        <v>5</v>
      </c>
      <c r="H6" s="73" t="s">
        <v>6</v>
      </c>
      <c r="I6" s="73" t="s">
        <v>7</v>
      </c>
    </row>
    <row r="7" spans="1:9" ht="12.75">
      <c r="A7" s="55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ht="12.75">
      <c r="A8" s="74" t="s">
        <v>8</v>
      </c>
      <c r="B8" s="74"/>
      <c r="C8" s="74"/>
      <c r="D8" s="74"/>
      <c r="E8" s="123"/>
      <c r="F8" s="123"/>
      <c r="G8" s="123"/>
      <c r="H8" s="123"/>
      <c r="I8" s="123"/>
    </row>
    <row r="9" spans="1:9" ht="25.5">
      <c r="A9" s="58" t="s">
        <v>9</v>
      </c>
      <c r="B9" s="75">
        <v>1000</v>
      </c>
      <c r="C9" s="53"/>
      <c r="D9" s="53"/>
      <c r="E9" s="71"/>
      <c r="F9" s="71"/>
      <c r="G9" s="71"/>
      <c r="H9" s="71"/>
      <c r="I9" s="71"/>
    </row>
    <row r="10" spans="1:9" ht="27.75" customHeight="1">
      <c r="A10" s="58" t="s">
        <v>10</v>
      </c>
      <c r="B10" s="75">
        <v>1010</v>
      </c>
      <c r="C10" s="53">
        <f aca="true" t="shared" si="0" ref="C10:I10">C11+C12+C13+C14+C15+C16+C17+C18</f>
        <v>0</v>
      </c>
      <c r="D10" s="53">
        <f t="shared" si="0"/>
        <v>0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71">
        <f t="shared" si="0"/>
        <v>0</v>
      </c>
      <c r="I10" s="71">
        <f t="shared" si="0"/>
        <v>0</v>
      </c>
    </row>
    <row r="11" spans="1:9" ht="28.5" customHeight="1">
      <c r="A11" s="58" t="s">
        <v>11</v>
      </c>
      <c r="B11" s="29">
        <v>1011</v>
      </c>
      <c r="C11" s="53"/>
      <c r="D11" s="53"/>
      <c r="E11" s="71"/>
      <c r="F11" s="71"/>
      <c r="G11" s="71"/>
      <c r="H11" s="71"/>
      <c r="I11" s="71"/>
    </row>
    <row r="12" spans="1:9" ht="12.75">
      <c r="A12" s="58" t="s">
        <v>12</v>
      </c>
      <c r="B12" s="29">
        <v>1012</v>
      </c>
      <c r="C12" s="53"/>
      <c r="D12" s="53"/>
      <c r="E12" s="71"/>
      <c r="F12" s="71"/>
      <c r="G12" s="71"/>
      <c r="H12" s="71"/>
      <c r="I12" s="71"/>
    </row>
    <row r="13" spans="1:9" ht="12.75">
      <c r="A13" s="58" t="s">
        <v>13</v>
      </c>
      <c r="B13" s="29">
        <v>1013</v>
      </c>
      <c r="C13" s="53"/>
      <c r="D13" s="53"/>
      <c r="E13" s="71"/>
      <c r="F13" s="71"/>
      <c r="G13" s="71"/>
      <c r="H13" s="71"/>
      <c r="I13" s="71"/>
    </row>
    <row r="14" spans="1:9" ht="12.75">
      <c r="A14" s="58" t="s">
        <v>14</v>
      </c>
      <c r="B14" s="29">
        <v>1014</v>
      </c>
      <c r="C14" s="53"/>
      <c r="D14" s="53"/>
      <c r="E14" s="71"/>
      <c r="F14" s="71"/>
      <c r="G14" s="71"/>
      <c r="H14" s="71"/>
      <c r="I14" s="71"/>
    </row>
    <row r="15" spans="1:9" ht="12.75">
      <c r="A15" s="58" t="s">
        <v>15</v>
      </c>
      <c r="B15" s="29">
        <v>1015</v>
      </c>
      <c r="C15" s="53"/>
      <c r="D15" s="53"/>
      <c r="E15" s="71"/>
      <c r="F15" s="71"/>
      <c r="G15" s="71"/>
      <c r="H15" s="71"/>
      <c r="I15" s="71"/>
    </row>
    <row r="16" spans="1:9" ht="63.75">
      <c r="A16" s="58" t="s">
        <v>16</v>
      </c>
      <c r="B16" s="29">
        <v>1016</v>
      </c>
      <c r="C16" s="53"/>
      <c r="D16" s="53"/>
      <c r="E16" s="71"/>
      <c r="F16" s="71"/>
      <c r="G16" s="71"/>
      <c r="H16" s="71"/>
      <c r="I16" s="71"/>
    </row>
    <row r="17" spans="1:9" ht="25.5">
      <c r="A17" s="58" t="s">
        <v>17</v>
      </c>
      <c r="B17" s="29">
        <v>1017</v>
      </c>
      <c r="C17" s="53"/>
      <c r="D17" s="53"/>
      <c r="E17" s="82"/>
      <c r="F17" s="82"/>
      <c r="G17" s="82"/>
      <c r="H17" s="82"/>
      <c r="I17" s="82"/>
    </row>
    <row r="18" spans="1:9" ht="12.75">
      <c r="A18" s="58" t="s">
        <v>18</v>
      </c>
      <c r="B18" s="29">
        <v>1018</v>
      </c>
      <c r="C18" s="53"/>
      <c r="D18" s="53"/>
      <c r="E18" s="71"/>
      <c r="F18" s="71"/>
      <c r="G18" s="71"/>
      <c r="H18" s="71"/>
      <c r="I18" s="71"/>
    </row>
    <row r="19" spans="1:9" ht="12.75">
      <c r="A19" s="74" t="s">
        <v>19</v>
      </c>
      <c r="B19" s="76">
        <v>1020</v>
      </c>
      <c r="C19" s="52">
        <f aca="true" t="shared" si="1" ref="C19:I19">C9-C10</f>
        <v>0</v>
      </c>
      <c r="D19" s="52">
        <f t="shared" si="1"/>
        <v>0</v>
      </c>
      <c r="E19" s="80">
        <f t="shared" si="1"/>
        <v>0</v>
      </c>
      <c r="F19" s="80">
        <f t="shared" si="1"/>
        <v>0</v>
      </c>
      <c r="G19" s="80">
        <f t="shared" si="1"/>
        <v>0</v>
      </c>
      <c r="H19" s="80">
        <f t="shared" si="1"/>
        <v>0</v>
      </c>
      <c r="I19" s="80">
        <f t="shared" si="1"/>
        <v>0</v>
      </c>
    </row>
    <row r="20" spans="1:37" s="125" customFormat="1" ht="23.25" customHeight="1">
      <c r="A20" s="74" t="s">
        <v>223</v>
      </c>
      <c r="B20" s="76">
        <v>1030</v>
      </c>
      <c r="C20" s="80">
        <f aca="true" t="shared" si="2" ref="C20:I20">C21+C22+C23+C24+C25+C26+C27+C28+C29+C30+C31+C32+C33+C34+C35+C36+C37+C38+C39+C40+C41+C42</f>
        <v>7112</v>
      </c>
      <c r="D20" s="80">
        <f t="shared" si="2"/>
        <v>10070</v>
      </c>
      <c r="E20" s="80">
        <f>E21+E22+E23+E24+E25+E26+E27+E28+E29+E30+E31+E32+E33+E34+E35+E36+E37+E38+E39+E40+E41+E42</f>
        <v>9343</v>
      </c>
      <c r="F20" s="80">
        <f t="shared" si="2"/>
        <v>2494</v>
      </c>
      <c r="G20" s="80">
        <f t="shared" si="2"/>
        <v>2493</v>
      </c>
      <c r="H20" s="80">
        <f t="shared" si="2"/>
        <v>2183</v>
      </c>
      <c r="I20" s="80">
        <f t="shared" si="2"/>
        <v>2173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</row>
    <row r="21" spans="1:9" ht="41.25" customHeight="1">
      <c r="A21" s="58" t="s">
        <v>20</v>
      </c>
      <c r="B21" s="75">
        <v>1031</v>
      </c>
      <c r="C21" s="78"/>
      <c r="D21" s="71"/>
      <c r="E21" s="71"/>
      <c r="F21" s="71"/>
      <c r="G21" s="71"/>
      <c r="H21" s="71"/>
      <c r="I21" s="71"/>
    </row>
    <row r="22" spans="1:9" ht="25.5">
      <c r="A22" s="58" t="s">
        <v>21</v>
      </c>
      <c r="B22" s="75">
        <v>1032</v>
      </c>
      <c r="C22" s="78"/>
      <c r="D22" s="71"/>
      <c r="E22" s="71"/>
      <c r="F22" s="71"/>
      <c r="G22" s="71"/>
      <c r="H22" s="71"/>
      <c r="I22" s="71"/>
    </row>
    <row r="23" spans="1:9" ht="12.75">
      <c r="A23" s="58" t="s">
        <v>22</v>
      </c>
      <c r="B23" s="75">
        <v>1033</v>
      </c>
      <c r="C23" s="78"/>
      <c r="D23" s="71"/>
      <c r="E23" s="71"/>
      <c r="F23" s="71"/>
      <c r="G23" s="71"/>
      <c r="H23" s="71"/>
      <c r="I23" s="71"/>
    </row>
    <row r="24" spans="1:9" ht="12.75">
      <c r="A24" s="58" t="s">
        <v>23</v>
      </c>
      <c r="B24" s="75">
        <v>1034</v>
      </c>
      <c r="C24" s="78"/>
      <c r="D24" s="71"/>
      <c r="E24" s="71"/>
      <c r="F24" s="71"/>
      <c r="G24" s="71"/>
      <c r="H24" s="71"/>
      <c r="I24" s="71"/>
    </row>
    <row r="25" spans="1:9" ht="12.75">
      <c r="A25" s="58" t="s">
        <v>24</v>
      </c>
      <c r="B25" s="75">
        <v>1035</v>
      </c>
      <c r="C25" s="78"/>
      <c r="D25" s="71"/>
      <c r="E25" s="71"/>
      <c r="F25" s="71"/>
      <c r="G25" s="71"/>
      <c r="H25" s="71"/>
      <c r="I25" s="71"/>
    </row>
    <row r="26" spans="1:9" ht="12.75">
      <c r="A26" s="58" t="s">
        <v>25</v>
      </c>
      <c r="B26" s="75">
        <v>1036</v>
      </c>
      <c r="C26" s="78">
        <v>1</v>
      </c>
      <c r="D26" s="71">
        <v>6</v>
      </c>
      <c r="E26" s="71">
        <v>8</v>
      </c>
      <c r="F26" s="71">
        <v>2</v>
      </c>
      <c r="G26" s="71">
        <v>2</v>
      </c>
      <c r="H26" s="71">
        <v>2</v>
      </c>
      <c r="I26" s="71">
        <v>2</v>
      </c>
    </row>
    <row r="27" spans="1:9" ht="12.75">
      <c r="A27" s="58" t="s">
        <v>26</v>
      </c>
      <c r="B27" s="75">
        <v>1037</v>
      </c>
      <c r="C27" s="78">
        <v>6</v>
      </c>
      <c r="D27" s="71">
        <v>9</v>
      </c>
      <c r="E27" s="71">
        <v>8</v>
      </c>
      <c r="F27" s="71">
        <v>2</v>
      </c>
      <c r="G27" s="71">
        <v>2</v>
      </c>
      <c r="H27" s="71">
        <v>2</v>
      </c>
      <c r="I27" s="71">
        <v>2</v>
      </c>
    </row>
    <row r="28" spans="1:9" ht="12.75">
      <c r="A28" s="58" t="s">
        <v>27</v>
      </c>
      <c r="B28" s="75">
        <v>1038</v>
      </c>
      <c r="C28" s="78">
        <v>4504</v>
      </c>
      <c r="D28" s="71">
        <v>6182</v>
      </c>
      <c r="E28" s="71">
        <v>4712</v>
      </c>
      <c r="F28" s="71">
        <v>1178</v>
      </c>
      <c r="G28" s="71">
        <v>1178</v>
      </c>
      <c r="H28" s="71">
        <v>1178</v>
      </c>
      <c r="I28" s="71">
        <v>1178</v>
      </c>
    </row>
    <row r="29" spans="1:9" ht="12.75">
      <c r="A29" s="58" t="s">
        <v>28</v>
      </c>
      <c r="B29" s="75">
        <v>1039</v>
      </c>
      <c r="C29" s="78">
        <v>994</v>
      </c>
      <c r="D29" s="71">
        <v>1360</v>
      </c>
      <c r="E29" s="71">
        <v>1037</v>
      </c>
      <c r="F29" s="71">
        <v>259</v>
      </c>
      <c r="G29" s="71">
        <v>259</v>
      </c>
      <c r="H29" s="71">
        <v>259</v>
      </c>
      <c r="I29" s="71">
        <v>260</v>
      </c>
    </row>
    <row r="30" spans="1:9" ht="38.25">
      <c r="A30" s="58" t="s">
        <v>227</v>
      </c>
      <c r="B30" s="75">
        <v>1040</v>
      </c>
      <c r="C30" s="173">
        <v>794</v>
      </c>
      <c r="D30" s="71">
        <v>137</v>
      </c>
      <c r="E30" s="71">
        <v>1131</v>
      </c>
      <c r="F30" s="71">
        <v>283</v>
      </c>
      <c r="G30" s="71">
        <v>283</v>
      </c>
      <c r="H30" s="71">
        <v>283</v>
      </c>
      <c r="I30" s="71">
        <v>282</v>
      </c>
    </row>
    <row r="31" spans="1:9" ht="51">
      <c r="A31" s="58" t="s">
        <v>29</v>
      </c>
      <c r="B31" s="75">
        <v>1041</v>
      </c>
      <c r="C31" s="53"/>
      <c r="D31" s="71"/>
      <c r="E31" s="71"/>
      <c r="F31" s="71"/>
      <c r="G31" s="71"/>
      <c r="H31" s="71"/>
      <c r="I31" s="71"/>
    </row>
    <row r="32" spans="1:9" ht="38.25">
      <c r="A32" s="58" t="s">
        <v>30</v>
      </c>
      <c r="B32" s="75">
        <v>1042</v>
      </c>
      <c r="C32" s="53"/>
      <c r="D32" s="71"/>
      <c r="E32" s="71"/>
      <c r="F32" s="71"/>
      <c r="G32" s="71"/>
      <c r="H32" s="71"/>
      <c r="I32" s="71"/>
    </row>
    <row r="33" spans="1:9" ht="25.5">
      <c r="A33" s="58" t="s">
        <v>31</v>
      </c>
      <c r="B33" s="75">
        <v>1043</v>
      </c>
      <c r="C33" s="53"/>
      <c r="D33" s="71"/>
      <c r="E33" s="71"/>
      <c r="F33" s="71"/>
      <c r="G33" s="71"/>
      <c r="H33" s="71"/>
      <c r="I33" s="71"/>
    </row>
    <row r="34" spans="1:9" ht="12.75">
      <c r="A34" s="58" t="s">
        <v>32</v>
      </c>
      <c r="B34" s="75">
        <v>1044</v>
      </c>
      <c r="C34" s="53"/>
      <c r="D34" s="71"/>
      <c r="E34" s="71"/>
      <c r="F34" s="71"/>
      <c r="G34" s="71"/>
      <c r="H34" s="71"/>
      <c r="I34" s="71"/>
    </row>
    <row r="35" spans="1:9" ht="25.5">
      <c r="A35" s="58" t="s">
        <v>33</v>
      </c>
      <c r="B35" s="75">
        <v>1045</v>
      </c>
      <c r="C35" s="53"/>
      <c r="D35" s="71"/>
      <c r="E35" s="71"/>
      <c r="F35" s="71"/>
      <c r="G35" s="71"/>
      <c r="H35" s="71"/>
      <c r="I35" s="71"/>
    </row>
    <row r="36" spans="1:9" ht="12.75">
      <c r="A36" s="58" t="s">
        <v>34</v>
      </c>
      <c r="B36" s="75">
        <v>1046</v>
      </c>
      <c r="C36" s="53"/>
      <c r="D36" s="71"/>
      <c r="E36" s="71"/>
      <c r="F36" s="71"/>
      <c r="G36" s="71"/>
      <c r="H36" s="71"/>
      <c r="I36" s="71"/>
    </row>
    <row r="37" spans="1:9" ht="12.75">
      <c r="A37" s="58" t="s">
        <v>35</v>
      </c>
      <c r="B37" s="75">
        <v>1047</v>
      </c>
      <c r="C37" s="53"/>
      <c r="D37" s="71"/>
      <c r="E37" s="71"/>
      <c r="F37" s="71"/>
      <c r="G37" s="71"/>
      <c r="H37" s="71"/>
      <c r="I37" s="71"/>
    </row>
    <row r="38" spans="1:9" ht="25.5">
      <c r="A38" s="58" t="s">
        <v>36</v>
      </c>
      <c r="B38" s="75">
        <v>1048</v>
      </c>
      <c r="C38" s="53"/>
      <c r="D38" s="71"/>
      <c r="E38" s="71"/>
      <c r="F38" s="71"/>
      <c r="G38" s="71"/>
      <c r="H38" s="71"/>
      <c r="I38" s="71"/>
    </row>
    <row r="39" spans="1:9" ht="25.5">
      <c r="A39" s="58" t="s">
        <v>37</v>
      </c>
      <c r="B39" s="75">
        <v>1049</v>
      </c>
      <c r="C39" s="53"/>
      <c r="D39" s="71"/>
      <c r="E39" s="71"/>
      <c r="F39" s="71"/>
      <c r="G39" s="71"/>
      <c r="H39" s="71"/>
      <c r="I39" s="71"/>
    </row>
    <row r="40" spans="1:9" ht="51">
      <c r="A40" s="58" t="s">
        <v>38</v>
      </c>
      <c r="B40" s="75">
        <v>1050</v>
      </c>
      <c r="C40" s="53"/>
      <c r="D40" s="71"/>
      <c r="E40" s="71"/>
      <c r="F40" s="71"/>
      <c r="G40" s="71"/>
      <c r="H40" s="71"/>
      <c r="I40" s="71"/>
    </row>
    <row r="41" spans="1:9" ht="25.5">
      <c r="A41" s="58" t="s">
        <v>39</v>
      </c>
      <c r="B41" s="55" t="s">
        <v>40</v>
      </c>
      <c r="C41" s="53"/>
      <c r="D41" s="71"/>
      <c r="E41" s="71"/>
      <c r="F41" s="71"/>
      <c r="G41" s="71"/>
      <c r="H41" s="71"/>
      <c r="I41" s="71"/>
    </row>
    <row r="42" spans="1:37" s="125" customFormat="1" ht="25.5">
      <c r="A42" s="74" t="s">
        <v>327</v>
      </c>
      <c r="B42" s="76">
        <v>1051</v>
      </c>
      <c r="C42" s="126">
        <f>C43+C44+C45+C46+C47+C48+C49++C50+C51+C52+C53+C54+C55+C56+C57</f>
        <v>813</v>
      </c>
      <c r="D42" s="126">
        <f aca="true" t="shared" si="3" ref="D42:I42">D43+D44+D45+D46+D47+D48+D49++D50+D51+D52+D53+D54+D55+D56+D57</f>
        <v>2376</v>
      </c>
      <c r="E42" s="126">
        <f t="shared" si="3"/>
        <v>2447</v>
      </c>
      <c r="F42" s="126">
        <f t="shared" si="3"/>
        <v>770</v>
      </c>
      <c r="G42" s="126">
        <f t="shared" si="3"/>
        <v>769</v>
      </c>
      <c r="H42" s="126">
        <f t="shared" si="3"/>
        <v>459</v>
      </c>
      <c r="I42" s="126">
        <f t="shared" si="3"/>
        <v>449</v>
      </c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</row>
    <row r="43" spans="1:10" ht="12.75">
      <c r="A43" s="58" t="s">
        <v>288</v>
      </c>
      <c r="B43" s="75" t="s">
        <v>176</v>
      </c>
      <c r="C43" s="194">
        <v>325</v>
      </c>
      <c r="D43" s="71">
        <v>1333</v>
      </c>
      <c r="E43" s="71">
        <v>1310</v>
      </c>
      <c r="F43" s="71">
        <v>326</v>
      </c>
      <c r="G43" s="71">
        <v>328</v>
      </c>
      <c r="H43" s="71">
        <v>328</v>
      </c>
      <c r="I43" s="71">
        <v>328</v>
      </c>
      <c r="J43" s="127"/>
    </row>
    <row r="44" spans="1:10" ht="25.5">
      <c r="A44" s="58" t="s">
        <v>169</v>
      </c>
      <c r="B44" s="75" t="s">
        <v>177</v>
      </c>
      <c r="C44" s="194">
        <v>305</v>
      </c>
      <c r="D44" s="71">
        <v>570</v>
      </c>
      <c r="E44" s="71">
        <v>623</v>
      </c>
      <c r="F44" s="71">
        <v>311</v>
      </c>
      <c r="G44" s="71">
        <v>312</v>
      </c>
      <c r="H44" s="71"/>
      <c r="I44" s="71"/>
      <c r="J44" s="127"/>
    </row>
    <row r="45" spans="1:10" ht="12.75">
      <c r="A45" s="58" t="s">
        <v>170</v>
      </c>
      <c r="B45" s="75" t="s">
        <v>178</v>
      </c>
      <c r="C45" s="194">
        <v>9</v>
      </c>
      <c r="D45" s="71">
        <v>14</v>
      </c>
      <c r="E45" s="71">
        <v>14</v>
      </c>
      <c r="F45" s="71">
        <v>7</v>
      </c>
      <c r="G45" s="71"/>
      <c r="H45" s="71">
        <v>7</v>
      </c>
      <c r="I45" s="71"/>
      <c r="J45" s="127"/>
    </row>
    <row r="46" spans="1:10" ht="12.75">
      <c r="A46" s="58" t="s">
        <v>171</v>
      </c>
      <c r="B46" s="75" t="s">
        <v>179</v>
      </c>
      <c r="C46" s="194">
        <v>17</v>
      </c>
      <c r="D46" s="71">
        <v>93</v>
      </c>
      <c r="E46" s="71">
        <v>16</v>
      </c>
      <c r="F46" s="71">
        <v>4</v>
      </c>
      <c r="G46" s="71">
        <v>4</v>
      </c>
      <c r="H46" s="71">
        <v>4</v>
      </c>
      <c r="I46" s="71">
        <v>4</v>
      </c>
      <c r="J46" s="127"/>
    </row>
    <row r="47" spans="1:28" ht="12.75">
      <c r="A47" s="58" t="s">
        <v>172</v>
      </c>
      <c r="B47" s="75" t="s">
        <v>180</v>
      </c>
      <c r="C47" s="194">
        <v>15</v>
      </c>
      <c r="D47" s="71">
        <v>73</v>
      </c>
      <c r="E47" s="71">
        <v>118</v>
      </c>
      <c r="F47" s="71">
        <v>29</v>
      </c>
      <c r="G47" s="71">
        <v>30</v>
      </c>
      <c r="H47" s="71">
        <v>30</v>
      </c>
      <c r="I47" s="71">
        <v>29</v>
      </c>
      <c r="J47" s="127"/>
      <c r="AB47" s="127"/>
    </row>
    <row r="48" spans="1:28" ht="12.75">
      <c r="A48" s="58" t="s">
        <v>173</v>
      </c>
      <c r="B48" s="75" t="s">
        <v>181</v>
      </c>
      <c r="C48" s="194">
        <v>6</v>
      </c>
      <c r="D48" s="71">
        <v>22</v>
      </c>
      <c r="E48" s="71">
        <v>27</v>
      </c>
      <c r="F48" s="71">
        <v>6</v>
      </c>
      <c r="G48" s="71">
        <v>8</v>
      </c>
      <c r="H48" s="71">
        <v>7</v>
      </c>
      <c r="I48" s="71">
        <v>6</v>
      </c>
      <c r="J48" s="127"/>
      <c r="AB48" s="127"/>
    </row>
    <row r="49" spans="1:10" ht="12.75">
      <c r="A49" s="58" t="s">
        <v>174</v>
      </c>
      <c r="B49" s="75" t="s">
        <v>182</v>
      </c>
      <c r="C49" s="194">
        <v>112</v>
      </c>
      <c r="D49" s="71">
        <v>254</v>
      </c>
      <c r="E49" s="71">
        <v>326</v>
      </c>
      <c r="F49" s="71">
        <v>82</v>
      </c>
      <c r="G49" s="71">
        <v>82</v>
      </c>
      <c r="H49" s="71">
        <v>81</v>
      </c>
      <c r="I49" s="71">
        <v>81</v>
      </c>
      <c r="J49" s="127"/>
    </row>
    <row r="50" spans="1:28" ht="25.5">
      <c r="A50" s="58" t="s">
        <v>175</v>
      </c>
      <c r="B50" s="75" t="s">
        <v>183</v>
      </c>
      <c r="C50" s="194">
        <v>6</v>
      </c>
      <c r="D50" s="71">
        <v>2</v>
      </c>
      <c r="E50" s="71">
        <v>2</v>
      </c>
      <c r="F50" s="71">
        <v>1</v>
      </c>
      <c r="G50" s="71"/>
      <c r="H50" s="71">
        <v>1</v>
      </c>
      <c r="I50" s="71"/>
      <c r="J50" s="127"/>
      <c r="AB50" s="127"/>
    </row>
    <row r="51" spans="1:28" ht="25.5">
      <c r="A51" s="58" t="s">
        <v>279</v>
      </c>
      <c r="B51" s="75" t="s">
        <v>184</v>
      </c>
      <c r="C51" s="194"/>
      <c r="D51" s="71">
        <v>8</v>
      </c>
      <c r="E51" s="71">
        <v>1</v>
      </c>
      <c r="F51" s="71"/>
      <c r="G51" s="71">
        <v>1</v>
      </c>
      <c r="H51" s="71"/>
      <c r="I51" s="71"/>
      <c r="J51" s="127"/>
      <c r="AB51" s="127"/>
    </row>
    <row r="52" spans="1:28" ht="25.5">
      <c r="A52" s="58" t="s">
        <v>295</v>
      </c>
      <c r="B52" s="75" t="s">
        <v>185</v>
      </c>
      <c r="C52" s="194">
        <v>11</v>
      </c>
      <c r="D52" s="71">
        <v>3</v>
      </c>
      <c r="E52" s="71">
        <v>5</v>
      </c>
      <c r="F52" s="71">
        <v>1</v>
      </c>
      <c r="G52" s="71">
        <v>2</v>
      </c>
      <c r="H52" s="71">
        <v>1</v>
      </c>
      <c r="I52" s="71">
        <v>1</v>
      </c>
      <c r="J52" s="127"/>
      <c r="AB52" s="127"/>
    </row>
    <row r="53" spans="1:28" ht="12.75">
      <c r="A53" s="58" t="s">
        <v>276</v>
      </c>
      <c r="B53" s="75" t="s">
        <v>186</v>
      </c>
      <c r="C53" s="194"/>
      <c r="D53" s="71">
        <v>2</v>
      </c>
      <c r="E53" s="71">
        <v>3</v>
      </c>
      <c r="F53" s="71">
        <v>3</v>
      </c>
      <c r="G53" s="71"/>
      <c r="H53" s="71"/>
      <c r="I53" s="71"/>
      <c r="J53" s="127"/>
      <c r="AB53" s="127"/>
    </row>
    <row r="54" spans="1:10" ht="25.5">
      <c r="A54" s="58" t="s">
        <v>198</v>
      </c>
      <c r="B54" s="75" t="s">
        <v>187</v>
      </c>
      <c r="C54" s="194">
        <v>2</v>
      </c>
      <c r="D54" s="71"/>
      <c r="E54" s="71"/>
      <c r="F54" s="71"/>
      <c r="G54" s="71"/>
      <c r="H54" s="71"/>
      <c r="I54" s="71"/>
      <c r="J54" s="127"/>
    </row>
    <row r="55" spans="1:10" ht="25.5">
      <c r="A55" s="58" t="s">
        <v>245</v>
      </c>
      <c r="B55" s="75" t="s">
        <v>188</v>
      </c>
      <c r="C55" s="194"/>
      <c r="D55" s="71">
        <v>2</v>
      </c>
      <c r="E55" s="71">
        <v>2</v>
      </c>
      <c r="F55" s="71"/>
      <c r="G55" s="71">
        <v>2</v>
      </c>
      <c r="H55" s="71"/>
      <c r="I55" s="71"/>
      <c r="J55" s="127"/>
    </row>
    <row r="56" spans="1:10" ht="12.75">
      <c r="A56" s="58" t="s">
        <v>333</v>
      </c>
      <c r="B56" s="75" t="s">
        <v>189</v>
      </c>
      <c r="C56" s="194">
        <v>1</v>
      </c>
      <c r="D56" s="71"/>
      <c r="E56" s="71"/>
      <c r="F56" s="71"/>
      <c r="G56" s="71"/>
      <c r="H56" s="71"/>
      <c r="I56" s="71"/>
      <c r="J56" s="127"/>
    </row>
    <row r="57" spans="1:28" ht="25.5">
      <c r="A57" s="58" t="s">
        <v>246</v>
      </c>
      <c r="B57" s="75" t="s">
        <v>190</v>
      </c>
      <c r="C57" s="194">
        <v>4</v>
      </c>
      <c r="D57" s="71"/>
      <c r="E57" s="71"/>
      <c r="F57" s="71"/>
      <c r="G57" s="71"/>
      <c r="H57" s="71"/>
      <c r="I57" s="71"/>
      <c r="J57" s="127"/>
      <c r="AB57" s="127"/>
    </row>
    <row r="58" spans="1:9" ht="13.5" customHeight="1">
      <c r="A58" s="58" t="s">
        <v>41</v>
      </c>
      <c r="B58" s="75">
        <v>1060</v>
      </c>
      <c r="C58" s="53"/>
      <c r="D58" s="71"/>
      <c r="E58" s="71"/>
      <c r="F58" s="71"/>
      <c r="G58" s="71"/>
      <c r="H58" s="71"/>
      <c r="I58" s="71"/>
    </row>
    <row r="59" spans="1:9" ht="13.5" customHeight="1">
      <c r="A59" s="58" t="s">
        <v>42</v>
      </c>
      <c r="B59" s="75">
        <v>1061</v>
      </c>
      <c r="C59" s="53"/>
      <c r="D59" s="71"/>
      <c r="E59" s="71"/>
      <c r="F59" s="71"/>
      <c r="G59" s="71"/>
      <c r="H59" s="71"/>
      <c r="I59" s="71"/>
    </row>
    <row r="60" spans="1:9" ht="12.75">
      <c r="A60" s="58" t="s">
        <v>43</v>
      </c>
      <c r="B60" s="75">
        <v>1062</v>
      </c>
      <c r="C60" s="53"/>
      <c r="D60" s="71"/>
      <c r="E60" s="71"/>
      <c r="F60" s="71"/>
      <c r="G60" s="71"/>
      <c r="H60" s="71"/>
      <c r="I60" s="71"/>
    </row>
    <row r="61" spans="1:9" ht="12.75" customHeight="1">
      <c r="A61" s="58" t="s">
        <v>27</v>
      </c>
      <c r="B61" s="75">
        <v>1063</v>
      </c>
      <c r="C61" s="53"/>
      <c r="D61" s="71"/>
      <c r="E61" s="71"/>
      <c r="F61" s="71"/>
      <c r="G61" s="71"/>
      <c r="H61" s="71"/>
      <c r="I61" s="71"/>
    </row>
    <row r="62" spans="1:9" ht="13.5" customHeight="1">
      <c r="A62" s="58" t="s">
        <v>28</v>
      </c>
      <c r="B62" s="75">
        <v>1064</v>
      </c>
      <c r="C62" s="53"/>
      <c r="D62" s="71"/>
      <c r="E62" s="71"/>
      <c r="F62" s="71"/>
      <c r="G62" s="71"/>
      <c r="H62" s="71"/>
      <c r="I62" s="71"/>
    </row>
    <row r="63" spans="1:9" ht="25.5">
      <c r="A63" s="58" t="s">
        <v>44</v>
      </c>
      <c r="B63" s="75">
        <v>1065</v>
      </c>
      <c r="C63" s="53"/>
      <c r="D63" s="71"/>
      <c r="E63" s="71"/>
      <c r="F63" s="71"/>
      <c r="G63" s="71"/>
      <c r="H63" s="71"/>
      <c r="I63" s="71"/>
    </row>
    <row r="64" spans="1:9" ht="13.5" customHeight="1">
      <c r="A64" s="58" t="s">
        <v>45</v>
      </c>
      <c r="B64" s="75">
        <v>1066</v>
      </c>
      <c r="C64" s="53"/>
      <c r="D64" s="71"/>
      <c r="E64" s="71"/>
      <c r="F64" s="71"/>
      <c r="G64" s="71"/>
      <c r="H64" s="71"/>
      <c r="I64" s="71"/>
    </row>
    <row r="65" spans="1:9" ht="25.5">
      <c r="A65" s="58" t="s">
        <v>46</v>
      </c>
      <c r="B65" s="75">
        <v>1067</v>
      </c>
      <c r="C65" s="53"/>
      <c r="D65" s="71"/>
      <c r="E65" s="71"/>
      <c r="F65" s="71"/>
      <c r="G65" s="71"/>
      <c r="H65" s="71"/>
      <c r="I65" s="71"/>
    </row>
    <row r="66" spans="1:37" s="125" customFormat="1" ht="25.5">
      <c r="A66" s="74" t="s">
        <v>224</v>
      </c>
      <c r="B66" s="76">
        <v>1070</v>
      </c>
      <c r="C66" s="80">
        <f>C67+C68+C69+C70+C71+C72</f>
        <v>8778</v>
      </c>
      <c r="D66" s="80">
        <f aca="true" t="shared" si="4" ref="D66:I66">D67+D68+D69+D70+D71+D72</f>
        <v>11527</v>
      </c>
      <c r="E66" s="80">
        <f t="shared" si="4"/>
        <v>15879</v>
      </c>
      <c r="F66" s="80">
        <f t="shared" si="4"/>
        <v>2556</v>
      </c>
      <c r="G66" s="80">
        <f t="shared" si="4"/>
        <v>6907</v>
      </c>
      <c r="H66" s="80">
        <f t="shared" si="4"/>
        <v>3860</v>
      </c>
      <c r="I66" s="80">
        <f t="shared" si="4"/>
        <v>2556</v>
      </c>
      <c r="J66" s="128"/>
      <c r="K66" s="124"/>
      <c r="L66" s="124"/>
      <c r="M66" s="129"/>
      <c r="N66" s="129"/>
      <c r="O66" s="129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</row>
    <row r="67" spans="1:37" s="125" customFormat="1" ht="12.75">
      <c r="A67" s="58" t="s">
        <v>248</v>
      </c>
      <c r="B67" s="75" t="s">
        <v>281</v>
      </c>
      <c r="C67" s="71"/>
      <c r="D67" s="71"/>
      <c r="E67" s="71"/>
      <c r="F67" s="71"/>
      <c r="G67" s="71"/>
      <c r="H67" s="71"/>
      <c r="I67" s="71"/>
      <c r="J67" s="128"/>
      <c r="K67" s="124"/>
      <c r="L67" s="124"/>
      <c r="M67" s="129"/>
      <c r="N67" s="129"/>
      <c r="O67" s="129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</row>
    <row r="68" spans="1:15" ht="51">
      <c r="A68" s="58" t="s">
        <v>247</v>
      </c>
      <c r="B68" s="75" t="s">
        <v>282</v>
      </c>
      <c r="C68" s="71">
        <v>7775</v>
      </c>
      <c r="D68" s="71">
        <v>11364</v>
      </c>
      <c r="E68" s="71">
        <v>14720</v>
      </c>
      <c r="F68" s="71">
        <v>2266</v>
      </c>
      <c r="G68" s="71">
        <f>G90+2266</f>
        <v>6617</v>
      </c>
      <c r="H68" s="71">
        <f>H90+2266</f>
        <v>3570</v>
      </c>
      <c r="I68" s="71">
        <v>2267</v>
      </c>
      <c r="J68" s="130"/>
      <c r="M68" s="131"/>
      <c r="N68" s="131"/>
      <c r="O68" s="131"/>
    </row>
    <row r="69" spans="1:15" ht="63.75">
      <c r="A69" s="58" t="s">
        <v>165</v>
      </c>
      <c r="B69" s="75" t="s">
        <v>283</v>
      </c>
      <c r="C69" s="78">
        <v>794</v>
      </c>
      <c r="D69" s="71">
        <v>137</v>
      </c>
      <c r="E69" s="71">
        <v>1131</v>
      </c>
      <c r="F69" s="71">
        <v>283</v>
      </c>
      <c r="G69" s="71">
        <v>283</v>
      </c>
      <c r="H69" s="71">
        <v>283</v>
      </c>
      <c r="I69" s="71">
        <v>282</v>
      </c>
      <c r="M69" s="131"/>
      <c r="N69" s="131"/>
      <c r="O69" s="131"/>
    </row>
    <row r="70" spans="1:15" ht="38.25">
      <c r="A70" s="58" t="s">
        <v>249</v>
      </c>
      <c r="B70" s="75" t="s">
        <v>284</v>
      </c>
      <c r="C70" s="78">
        <v>169</v>
      </c>
      <c r="D70" s="71"/>
      <c r="E70" s="71"/>
      <c r="F70" s="71"/>
      <c r="G70" s="71"/>
      <c r="H70" s="71"/>
      <c r="I70" s="71"/>
      <c r="M70" s="131"/>
      <c r="N70" s="131"/>
      <c r="O70" s="131"/>
    </row>
    <row r="71" spans="1:15" ht="38.25">
      <c r="A71" s="165" t="s">
        <v>334</v>
      </c>
      <c r="B71" s="75" t="s">
        <v>285</v>
      </c>
      <c r="C71" s="78">
        <v>24</v>
      </c>
      <c r="D71" s="71"/>
      <c r="E71" s="71"/>
      <c r="F71" s="71"/>
      <c r="G71" s="71"/>
      <c r="H71" s="71"/>
      <c r="I71" s="71"/>
      <c r="M71" s="131"/>
      <c r="N71" s="131"/>
      <c r="O71" s="131"/>
    </row>
    <row r="72" spans="1:15" ht="12.75">
      <c r="A72" s="165" t="s">
        <v>270</v>
      </c>
      <c r="B72" s="75" t="s">
        <v>286</v>
      </c>
      <c r="C72" s="78">
        <v>16</v>
      </c>
      <c r="D72" s="71">
        <v>26</v>
      </c>
      <c r="E72" s="71">
        <v>28</v>
      </c>
      <c r="F72" s="71">
        <v>7</v>
      </c>
      <c r="G72" s="71">
        <v>7</v>
      </c>
      <c r="H72" s="71">
        <v>7</v>
      </c>
      <c r="I72" s="71">
        <v>7</v>
      </c>
      <c r="M72" s="131"/>
      <c r="N72" s="131"/>
      <c r="O72" s="131"/>
    </row>
    <row r="73" spans="1:37" s="125" customFormat="1" ht="25.5">
      <c r="A73" s="132" t="s">
        <v>47</v>
      </c>
      <c r="B73" s="76">
        <v>1080</v>
      </c>
      <c r="C73" s="80">
        <f>C74+C75+C76+C77+C78+C79+C80+C81+C82+C83+C84+C85+C86+C87+C88+C89+C90+C91+C92+C93+C94+C95+C96+C97+C98+C99+C100-13</f>
        <v>1688</v>
      </c>
      <c r="D73" s="80">
        <f>D74+D75+D76+D77+D78+D79+D80+D81+D82+D83+D84+D85+D86+D87+D88+D89+D90+D91+D92+D93+D94+D95+D96+D97+D98+D99+D100</f>
        <v>1457</v>
      </c>
      <c r="E73" s="80">
        <f>E74+E75+E76+E77+E78+E79+E80+E81+E82+E83+E84+E85+E86+E87+E88+E89+E90+E91+E92+E93+E94+E95+E96+E97+E98+E99+E100+E101+E102</f>
        <v>6536</v>
      </c>
      <c r="F73" s="80">
        <f>F74+F75+F76+F77+F78+F79+F80+F81+F82+F83+F84+F85+F86+F87+F88+F89+F90+F91+F92+F93+F94+F95+F96+F97+F98+F99+F100+F101+F102</f>
        <v>135</v>
      </c>
      <c r="G73" s="80">
        <f>G74+G75+G76+G77+G78+G79+G80+G81+G82+G83+G84+G85+G86+G87+G88+G89+G90+G91+G92+G93+G94+G95+G96+G97+G98+G99+G100+G101+G102</f>
        <v>4671</v>
      </c>
      <c r="H73" s="80">
        <f>H74+H75+H76+H77+H78+H79+H80+H81+H82+H83+H84+H85+H86+H87+H88+H89+H90+H91+H92+H93+H94+H95+H96+H97+H98+H99+H100+H101+H102</f>
        <v>1602</v>
      </c>
      <c r="I73" s="80">
        <f>I74+I75+I76+I77+I78+I79+I80+I81+I82+I83+I84+I85+I86+I87+I88+I89+I90+I91+I92+I93+I94+I95+I96+I97+I98+I99+I100+I101+I102</f>
        <v>128</v>
      </c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</row>
    <row r="74" spans="1:28" ht="38.25">
      <c r="A74" s="133" t="s">
        <v>280</v>
      </c>
      <c r="B74" s="75" t="s">
        <v>199</v>
      </c>
      <c r="C74" s="78">
        <v>7</v>
      </c>
      <c r="D74" s="71">
        <v>8</v>
      </c>
      <c r="E74" s="71"/>
      <c r="F74" s="71"/>
      <c r="G74" s="71"/>
      <c r="H74" s="71"/>
      <c r="I74" s="71"/>
      <c r="J74" s="127"/>
      <c r="AB74" s="134"/>
    </row>
    <row r="75" spans="1:28" ht="25.5">
      <c r="A75" s="133" t="s">
        <v>302</v>
      </c>
      <c r="B75" s="75" t="s">
        <v>200</v>
      </c>
      <c r="C75" s="78">
        <v>2</v>
      </c>
      <c r="D75" s="71"/>
      <c r="E75" s="71"/>
      <c r="F75" s="71"/>
      <c r="G75" s="71"/>
      <c r="H75" s="71"/>
      <c r="I75" s="71"/>
      <c r="J75" s="127"/>
      <c r="AB75" s="134"/>
    </row>
    <row r="76" spans="1:28" ht="12.75">
      <c r="A76" s="133" t="s">
        <v>278</v>
      </c>
      <c r="B76" s="75" t="s">
        <v>201</v>
      </c>
      <c r="C76" s="78">
        <v>135</v>
      </c>
      <c r="D76" s="71">
        <v>236</v>
      </c>
      <c r="E76" s="71">
        <v>376</v>
      </c>
      <c r="F76" s="71">
        <v>94</v>
      </c>
      <c r="G76" s="71">
        <v>94</v>
      </c>
      <c r="H76" s="71">
        <v>94</v>
      </c>
      <c r="I76" s="71">
        <v>94</v>
      </c>
      <c r="J76" s="127"/>
      <c r="AB76" s="134"/>
    </row>
    <row r="77" spans="1:28" ht="12.75">
      <c r="A77" s="133" t="s">
        <v>308</v>
      </c>
      <c r="B77" s="75" t="s">
        <v>202</v>
      </c>
      <c r="C77" s="78"/>
      <c r="D77" s="71"/>
      <c r="E77" s="71">
        <v>11</v>
      </c>
      <c r="F77" s="71"/>
      <c r="G77" s="71">
        <v>5</v>
      </c>
      <c r="H77" s="71">
        <v>6</v>
      </c>
      <c r="I77" s="71"/>
      <c r="J77" s="127"/>
      <c r="AB77" s="134"/>
    </row>
    <row r="78" spans="1:10" ht="25.5">
      <c r="A78" s="133" t="s">
        <v>250</v>
      </c>
      <c r="B78" s="75" t="s">
        <v>203</v>
      </c>
      <c r="C78" s="78"/>
      <c r="D78" s="71">
        <v>1</v>
      </c>
      <c r="E78" s="71">
        <v>1</v>
      </c>
      <c r="F78" s="71">
        <v>1</v>
      </c>
      <c r="G78" s="71"/>
      <c r="H78" s="71"/>
      <c r="I78" s="71"/>
      <c r="J78" s="127"/>
    </row>
    <row r="79" spans="1:28" ht="38.25">
      <c r="A79" s="133" t="s">
        <v>303</v>
      </c>
      <c r="B79" s="75" t="s">
        <v>204</v>
      </c>
      <c r="C79" s="78">
        <v>8</v>
      </c>
      <c r="D79" s="71">
        <v>9</v>
      </c>
      <c r="E79" s="71">
        <v>33</v>
      </c>
      <c r="F79" s="71"/>
      <c r="G79" s="71">
        <v>16</v>
      </c>
      <c r="H79" s="71">
        <v>17</v>
      </c>
      <c r="I79" s="71"/>
      <c r="J79" s="127"/>
      <c r="AB79" s="134"/>
    </row>
    <row r="80" spans="1:28" ht="38.25">
      <c r="A80" s="133" t="s">
        <v>191</v>
      </c>
      <c r="B80" s="75" t="s">
        <v>205</v>
      </c>
      <c r="C80" s="78">
        <v>197</v>
      </c>
      <c r="D80" s="71">
        <v>220</v>
      </c>
      <c r="E80" s="71">
        <v>287</v>
      </c>
      <c r="F80" s="71"/>
      <c r="G80" s="71">
        <v>143</v>
      </c>
      <c r="H80" s="71">
        <v>144</v>
      </c>
      <c r="I80" s="71"/>
      <c r="J80" s="127"/>
      <c r="AB80" s="134"/>
    </row>
    <row r="81" spans="1:28" ht="25.5">
      <c r="A81" s="133" t="s">
        <v>192</v>
      </c>
      <c r="B81" s="75" t="s">
        <v>206</v>
      </c>
      <c r="C81" s="78">
        <v>15</v>
      </c>
      <c r="D81" s="71">
        <v>18</v>
      </c>
      <c r="E81" s="71">
        <v>21</v>
      </c>
      <c r="F81" s="71"/>
      <c r="G81" s="71">
        <v>21</v>
      </c>
      <c r="H81" s="71"/>
      <c r="I81" s="71"/>
      <c r="J81" s="127"/>
      <c r="AB81" s="134"/>
    </row>
    <row r="82" spans="1:10" ht="25.5">
      <c r="A82" s="133" t="s">
        <v>193</v>
      </c>
      <c r="B82" s="75" t="s">
        <v>207</v>
      </c>
      <c r="C82" s="78">
        <v>13</v>
      </c>
      <c r="D82" s="71">
        <v>15</v>
      </c>
      <c r="E82" s="71">
        <v>16</v>
      </c>
      <c r="F82" s="71">
        <v>4</v>
      </c>
      <c r="G82" s="71">
        <v>4</v>
      </c>
      <c r="H82" s="71">
        <v>4</v>
      </c>
      <c r="I82" s="71">
        <v>4</v>
      </c>
      <c r="J82" s="127"/>
    </row>
    <row r="83" spans="1:10" ht="38.25">
      <c r="A83" s="133" t="s">
        <v>194</v>
      </c>
      <c r="B83" s="75" t="s">
        <v>208</v>
      </c>
      <c r="C83" s="78">
        <v>1</v>
      </c>
      <c r="D83" s="71"/>
      <c r="E83" s="71"/>
      <c r="F83" s="71"/>
      <c r="G83" s="71"/>
      <c r="H83" s="71"/>
      <c r="I83" s="71"/>
      <c r="J83" s="127"/>
    </row>
    <row r="84" spans="1:10" ht="12.75">
      <c r="A84" s="133" t="s">
        <v>275</v>
      </c>
      <c r="B84" s="75" t="s">
        <v>209</v>
      </c>
      <c r="C84" s="78"/>
      <c r="D84" s="71">
        <v>139</v>
      </c>
      <c r="E84" s="71">
        <v>100</v>
      </c>
      <c r="F84" s="71">
        <v>25</v>
      </c>
      <c r="G84" s="71">
        <v>25</v>
      </c>
      <c r="H84" s="71">
        <v>25</v>
      </c>
      <c r="I84" s="71">
        <v>25</v>
      </c>
      <c r="J84" s="127"/>
    </row>
    <row r="85" spans="1:28" ht="25.5">
      <c r="A85" s="133" t="s">
        <v>195</v>
      </c>
      <c r="B85" s="75" t="s">
        <v>210</v>
      </c>
      <c r="C85" s="78">
        <v>68</v>
      </c>
      <c r="D85" s="71"/>
      <c r="E85" s="71"/>
      <c r="F85" s="71"/>
      <c r="G85" s="71"/>
      <c r="H85" s="71"/>
      <c r="I85" s="71"/>
      <c r="J85" s="127"/>
      <c r="AB85" s="134"/>
    </row>
    <row r="86" spans="1:28" ht="12.75">
      <c r="A86" s="133" t="s">
        <v>299</v>
      </c>
      <c r="B86" s="75" t="s">
        <v>211</v>
      </c>
      <c r="C86" s="78">
        <v>8</v>
      </c>
      <c r="D86" s="71"/>
      <c r="E86" s="71"/>
      <c r="F86" s="71"/>
      <c r="G86" s="71"/>
      <c r="H86" s="71"/>
      <c r="I86" s="71"/>
      <c r="J86" s="127"/>
      <c r="AB86" s="134"/>
    </row>
    <row r="87" spans="1:25" ht="12.75">
      <c r="A87" s="133" t="s">
        <v>300</v>
      </c>
      <c r="B87" s="75" t="s">
        <v>212</v>
      </c>
      <c r="C87" s="78">
        <v>16</v>
      </c>
      <c r="D87" s="71"/>
      <c r="E87" s="71"/>
      <c r="F87" s="71"/>
      <c r="G87" s="71"/>
      <c r="H87" s="71"/>
      <c r="I87" s="71"/>
      <c r="J87" s="135"/>
      <c r="N87" s="131"/>
      <c r="O87" s="131"/>
      <c r="P87" s="131"/>
      <c r="Q87" s="131"/>
      <c r="R87" s="131"/>
      <c r="T87" s="131"/>
      <c r="U87" s="131"/>
      <c r="V87" s="131"/>
      <c r="W87" s="131"/>
      <c r="X87" s="131"/>
      <c r="Y87" s="134"/>
    </row>
    <row r="88" spans="1:24" ht="25.5">
      <c r="A88" s="133" t="s">
        <v>305</v>
      </c>
      <c r="B88" s="75" t="s">
        <v>213</v>
      </c>
      <c r="C88" s="78"/>
      <c r="D88" s="71"/>
      <c r="E88" s="71">
        <v>11</v>
      </c>
      <c r="F88" s="71"/>
      <c r="G88" s="71">
        <v>6</v>
      </c>
      <c r="H88" s="71">
        <v>5</v>
      </c>
      <c r="I88" s="71"/>
      <c r="J88" s="135"/>
      <c r="N88" s="131"/>
      <c r="O88" s="131"/>
      <c r="P88" s="131"/>
      <c r="Q88" s="131"/>
      <c r="R88" s="131"/>
      <c r="T88" s="131"/>
      <c r="U88" s="131"/>
      <c r="V88" s="131"/>
      <c r="W88" s="131"/>
      <c r="X88" s="131"/>
    </row>
    <row r="89" spans="1:24" ht="12.75">
      <c r="A89" s="133" t="s">
        <v>196</v>
      </c>
      <c r="B89" s="75" t="s">
        <v>214</v>
      </c>
      <c r="C89" s="78">
        <v>712</v>
      </c>
      <c r="D89" s="71">
        <v>110</v>
      </c>
      <c r="E89" s="71"/>
      <c r="F89" s="71"/>
      <c r="G89" s="71"/>
      <c r="H89" s="71"/>
      <c r="I89" s="71"/>
      <c r="J89" s="135"/>
      <c r="N89" s="131"/>
      <c r="O89" s="131"/>
      <c r="P89" s="131"/>
      <c r="Q89" s="131"/>
      <c r="R89" s="131"/>
      <c r="T89" s="131"/>
      <c r="U89" s="131"/>
      <c r="V89" s="131"/>
      <c r="W89" s="131"/>
      <c r="X89" s="131"/>
    </row>
    <row r="90" spans="1:24" ht="25.5">
      <c r="A90" s="133" t="s">
        <v>197</v>
      </c>
      <c r="B90" s="75" t="s">
        <v>215</v>
      </c>
      <c r="C90" s="78">
        <v>216</v>
      </c>
      <c r="D90" s="71">
        <v>673</v>
      </c>
      <c r="E90" s="71">
        <v>5655</v>
      </c>
      <c r="F90" s="71"/>
      <c r="G90" s="71">
        <v>4351</v>
      </c>
      <c r="H90" s="71">
        <f>1304</f>
        <v>1304</v>
      </c>
      <c r="I90" s="71"/>
      <c r="J90" s="135"/>
      <c r="N90" s="131"/>
      <c r="O90" s="131"/>
      <c r="P90" s="131"/>
      <c r="Q90" s="131"/>
      <c r="R90" s="131"/>
      <c r="T90" s="131"/>
      <c r="U90" s="131"/>
      <c r="V90" s="131"/>
      <c r="W90" s="131"/>
      <c r="X90" s="131"/>
    </row>
    <row r="91" spans="1:24" ht="25.5">
      <c r="A91" s="133" t="s">
        <v>272</v>
      </c>
      <c r="B91" s="75" t="s">
        <v>216</v>
      </c>
      <c r="C91" s="78"/>
      <c r="D91" s="71">
        <v>1</v>
      </c>
      <c r="E91" s="71">
        <v>2</v>
      </c>
      <c r="F91" s="71">
        <v>2</v>
      </c>
      <c r="G91" s="71"/>
      <c r="H91" s="71"/>
      <c r="I91" s="71"/>
      <c r="J91" s="135"/>
      <c r="N91" s="131"/>
      <c r="O91" s="131"/>
      <c r="P91" s="131"/>
      <c r="Q91" s="131"/>
      <c r="R91" s="131"/>
      <c r="T91" s="131"/>
      <c r="U91" s="131"/>
      <c r="V91" s="131"/>
      <c r="W91" s="131"/>
      <c r="X91" s="131"/>
    </row>
    <row r="92" spans="1:24" ht="38.25">
      <c r="A92" s="133" t="s">
        <v>304</v>
      </c>
      <c r="B92" s="75" t="s">
        <v>217</v>
      </c>
      <c r="C92" s="78"/>
      <c r="D92" s="71"/>
      <c r="E92" s="71">
        <v>2</v>
      </c>
      <c r="F92" s="71">
        <v>2</v>
      </c>
      <c r="G92" s="71"/>
      <c r="H92" s="71"/>
      <c r="I92" s="71"/>
      <c r="J92" s="135"/>
      <c r="N92" s="131"/>
      <c r="O92" s="131"/>
      <c r="P92" s="131"/>
      <c r="Q92" s="131"/>
      <c r="R92" s="131"/>
      <c r="T92" s="131"/>
      <c r="U92" s="131"/>
      <c r="V92" s="131"/>
      <c r="W92" s="131"/>
      <c r="X92" s="131"/>
    </row>
    <row r="93" spans="1:24" ht="38.25">
      <c r="A93" s="133" t="s">
        <v>328</v>
      </c>
      <c r="B93" s="75" t="s">
        <v>218</v>
      </c>
      <c r="C93" s="78"/>
      <c r="D93" s="71"/>
      <c r="E93" s="71">
        <v>2</v>
      </c>
      <c r="F93" s="71"/>
      <c r="G93" s="71">
        <v>1</v>
      </c>
      <c r="H93" s="71"/>
      <c r="I93" s="71">
        <v>1</v>
      </c>
      <c r="J93" s="135"/>
      <c r="N93" s="131"/>
      <c r="O93" s="131"/>
      <c r="P93" s="131"/>
      <c r="Q93" s="131"/>
      <c r="R93" s="131"/>
      <c r="T93" s="131"/>
      <c r="U93" s="131"/>
      <c r="V93" s="131"/>
      <c r="W93" s="131"/>
      <c r="X93" s="131"/>
    </row>
    <row r="94" spans="1:18" ht="12.75">
      <c r="A94" s="191" t="s">
        <v>331</v>
      </c>
      <c r="B94" s="75" t="s">
        <v>219</v>
      </c>
      <c r="C94" s="78"/>
      <c r="D94" s="71">
        <v>3</v>
      </c>
      <c r="E94" s="71">
        <v>3</v>
      </c>
      <c r="F94" s="71">
        <v>1</v>
      </c>
      <c r="G94" s="71"/>
      <c r="H94" s="71">
        <v>1</v>
      </c>
      <c r="I94" s="71">
        <v>1</v>
      </c>
      <c r="J94" s="135"/>
      <c r="N94" s="134"/>
      <c r="O94" s="134"/>
      <c r="P94" s="134"/>
      <c r="Q94" s="134"/>
      <c r="R94" s="134"/>
    </row>
    <row r="95" spans="1:10" ht="12.75">
      <c r="A95" s="133" t="s">
        <v>251</v>
      </c>
      <c r="B95" s="75" t="s">
        <v>220</v>
      </c>
      <c r="C95" s="78">
        <v>14</v>
      </c>
      <c r="D95" s="71">
        <v>5</v>
      </c>
      <c r="E95" s="71">
        <v>4</v>
      </c>
      <c r="F95" s="71">
        <v>2</v>
      </c>
      <c r="G95" s="71">
        <v>2</v>
      </c>
      <c r="H95" s="71"/>
      <c r="I95" s="71"/>
      <c r="J95" s="127"/>
    </row>
    <row r="96" spans="1:10" ht="51">
      <c r="A96" s="133" t="s">
        <v>277</v>
      </c>
      <c r="B96" s="75" t="s">
        <v>221</v>
      </c>
      <c r="C96" s="78"/>
      <c r="D96" s="71">
        <v>11</v>
      </c>
      <c r="E96" s="71"/>
      <c r="F96" s="71"/>
      <c r="G96" s="71"/>
      <c r="H96" s="71"/>
      <c r="I96" s="71"/>
      <c r="J96" s="127"/>
    </row>
    <row r="97" spans="1:10" ht="25.5">
      <c r="A97" s="133" t="s">
        <v>252</v>
      </c>
      <c r="B97" s="75" t="s">
        <v>237</v>
      </c>
      <c r="C97" s="78">
        <v>9</v>
      </c>
      <c r="D97" s="71">
        <v>8</v>
      </c>
      <c r="E97" s="71"/>
      <c r="F97" s="71"/>
      <c r="G97" s="71"/>
      <c r="H97" s="71"/>
      <c r="I97" s="71"/>
      <c r="J97" s="127"/>
    </row>
    <row r="98" spans="1:10" ht="12.75">
      <c r="A98" s="133" t="s">
        <v>253</v>
      </c>
      <c r="B98" s="75" t="s">
        <v>238</v>
      </c>
      <c r="C98" s="78">
        <v>169</v>
      </c>
      <c r="D98" s="71"/>
      <c r="E98" s="71"/>
      <c r="F98" s="71"/>
      <c r="G98" s="71"/>
      <c r="H98" s="71"/>
      <c r="I98" s="71"/>
      <c r="J98" s="127"/>
    </row>
    <row r="99" spans="1:10" ht="25.5">
      <c r="A99" s="133" t="s">
        <v>298</v>
      </c>
      <c r="B99" s="75" t="s">
        <v>239</v>
      </c>
      <c r="C99" s="78">
        <v>100</v>
      </c>
      <c r="D99" s="71"/>
      <c r="E99" s="71"/>
      <c r="F99" s="71"/>
      <c r="G99" s="71"/>
      <c r="H99" s="71"/>
      <c r="I99" s="71"/>
      <c r="J99" s="127"/>
    </row>
    <row r="100" spans="1:10" ht="25.5">
      <c r="A100" s="133" t="s">
        <v>287</v>
      </c>
      <c r="B100" s="75" t="s">
        <v>240</v>
      </c>
      <c r="C100" s="78">
        <v>11</v>
      </c>
      <c r="D100" s="71"/>
      <c r="E100" s="71"/>
      <c r="F100" s="71"/>
      <c r="G100" s="71"/>
      <c r="H100" s="71"/>
      <c r="I100" s="71"/>
      <c r="J100" s="127"/>
    </row>
    <row r="101" spans="1:10" ht="25.5">
      <c r="A101" s="133" t="s">
        <v>306</v>
      </c>
      <c r="B101" s="75" t="s">
        <v>241</v>
      </c>
      <c r="C101" s="78"/>
      <c r="D101" s="71"/>
      <c r="E101" s="71">
        <v>2</v>
      </c>
      <c r="F101" s="71">
        <v>2</v>
      </c>
      <c r="G101" s="71"/>
      <c r="H101" s="71"/>
      <c r="I101" s="71"/>
      <c r="J101" s="127"/>
    </row>
    <row r="102" spans="1:10" ht="25.5">
      <c r="A102" s="133" t="s">
        <v>307</v>
      </c>
      <c r="B102" s="75" t="s">
        <v>271</v>
      </c>
      <c r="C102" s="78"/>
      <c r="D102" s="71"/>
      <c r="E102" s="71">
        <v>10</v>
      </c>
      <c r="F102" s="71">
        <v>2</v>
      </c>
      <c r="G102" s="71">
        <v>3</v>
      </c>
      <c r="H102" s="71">
        <v>2</v>
      </c>
      <c r="I102" s="71">
        <v>3</v>
      </c>
      <c r="J102" s="127"/>
    </row>
    <row r="103" spans="1:9" ht="25.5">
      <c r="A103" s="74" t="s">
        <v>48</v>
      </c>
      <c r="B103" s="76">
        <v>1100</v>
      </c>
      <c r="C103" s="80">
        <f aca="true" t="shared" si="5" ref="C103:I103">C104+C106+C108-C105-C107-C109</f>
        <v>0</v>
      </c>
      <c r="D103" s="80">
        <f t="shared" si="5"/>
        <v>0</v>
      </c>
      <c r="E103" s="80">
        <f t="shared" si="5"/>
        <v>0</v>
      </c>
      <c r="F103" s="80">
        <f t="shared" si="5"/>
        <v>0</v>
      </c>
      <c r="G103" s="80">
        <f t="shared" si="5"/>
        <v>0</v>
      </c>
      <c r="H103" s="80">
        <f t="shared" si="5"/>
        <v>0</v>
      </c>
      <c r="I103" s="80">
        <f t="shared" si="5"/>
        <v>0</v>
      </c>
    </row>
    <row r="104" spans="1:9" ht="25.5">
      <c r="A104" s="58" t="s">
        <v>49</v>
      </c>
      <c r="B104" s="75">
        <v>1110</v>
      </c>
      <c r="C104" s="78"/>
      <c r="D104" s="78"/>
      <c r="E104" s="71"/>
      <c r="F104" s="71"/>
      <c r="G104" s="71"/>
      <c r="H104" s="71"/>
      <c r="I104" s="71"/>
    </row>
    <row r="105" spans="1:9" ht="25.5">
      <c r="A105" s="58" t="s">
        <v>50</v>
      </c>
      <c r="B105" s="75">
        <v>1120</v>
      </c>
      <c r="C105" s="78"/>
      <c r="D105" s="78"/>
      <c r="E105" s="71"/>
      <c r="F105" s="71"/>
      <c r="G105" s="71"/>
      <c r="H105" s="71"/>
      <c r="I105" s="71"/>
    </row>
    <row r="106" spans="1:9" ht="25.5">
      <c r="A106" s="58" t="s">
        <v>51</v>
      </c>
      <c r="B106" s="75">
        <v>1130</v>
      </c>
      <c r="C106" s="78"/>
      <c r="D106" s="78"/>
      <c r="E106" s="71"/>
      <c r="F106" s="71"/>
      <c r="G106" s="71"/>
      <c r="H106" s="71"/>
      <c r="I106" s="71"/>
    </row>
    <row r="107" spans="1:9" ht="12.75">
      <c r="A107" s="58" t="s">
        <v>52</v>
      </c>
      <c r="B107" s="75">
        <v>1140</v>
      </c>
      <c r="C107" s="78"/>
      <c r="D107" s="78"/>
      <c r="E107" s="71"/>
      <c r="F107" s="71"/>
      <c r="G107" s="71"/>
      <c r="H107" s="71"/>
      <c r="I107" s="71"/>
    </row>
    <row r="108" spans="1:9" ht="12.75">
      <c r="A108" s="58" t="s">
        <v>152</v>
      </c>
      <c r="B108" s="75">
        <v>1150</v>
      </c>
      <c r="C108" s="78"/>
      <c r="D108" s="78"/>
      <c r="E108" s="71"/>
      <c r="F108" s="71"/>
      <c r="G108" s="71"/>
      <c r="H108" s="71"/>
      <c r="I108" s="71"/>
    </row>
    <row r="109" spans="1:9" ht="12.75">
      <c r="A109" s="58" t="s">
        <v>18</v>
      </c>
      <c r="B109" s="75">
        <v>1160</v>
      </c>
      <c r="C109" s="78"/>
      <c r="D109" s="78"/>
      <c r="E109" s="71"/>
      <c r="F109" s="71"/>
      <c r="G109" s="71"/>
      <c r="H109" s="71"/>
      <c r="I109" s="71"/>
    </row>
    <row r="110" spans="1:9" ht="25.5">
      <c r="A110" s="74" t="s">
        <v>53</v>
      </c>
      <c r="B110" s="76">
        <v>1170</v>
      </c>
      <c r="C110" s="80">
        <f>C66-C73-C20</f>
        <v>-22</v>
      </c>
      <c r="D110" s="80">
        <f>D66-D73-D20</f>
        <v>0</v>
      </c>
      <c r="E110" s="80">
        <f>E66-E73-E20</f>
        <v>0</v>
      </c>
      <c r="F110" s="80"/>
      <c r="G110" s="80"/>
      <c r="H110" s="80"/>
      <c r="I110" s="80"/>
    </row>
    <row r="111" spans="1:9" ht="12.75">
      <c r="A111" s="58" t="s">
        <v>54</v>
      </c>
      <c r="B111" s="29">
        <v>1180</v>
      </c>
      <c r="C111" s="78"/>
      <c r="D111" s="78"/>
      <c r="E111" s="71"/>
      <c r="F111" s="71"/>
      <c r="G111" s="71"/>
      <c r="H111" s="71"/>
      <c r="I111" s="71"/>
    </row>
    <row r="112" spans="1:9" ht="12.75">
      <c r="A112" s="58" t="s">
        <v>55</v>
      </c>
      <c r="B112" s="29">
        <v>1181</v>
      </c>
      <c r="C112" s="78"/>
      <c r="D112" s="78"/>
      <c r="E112" s="71"/>
      <c r="F112" s="71"/>
      <c r="G112" s="71"/>
      <c r="H112" s="71"/>
      <c r="I112" s="71"/>
    </row>
    <row r="113" spans="1:9" ht="25.5">
      <c r="A113" s="74" t="s">
        <v>56</v>
      </c>
      <c r="B113" s="76">
        <v>1200</v>
      </c>
      <c r="C113" s="77">
        <f>C115</f>
        <v>-22</v>
      </c>
      <c r="D113" s="77"/>
      <c r="E113" s="80"/>
      <c r="F113" s="80"/>
      <c r="G113" s="80"/>
      <c r="H113" s="80"/>
      <c r="I113" s="80"/>
    </row>
    <row r="114" spans="1:9" ht="12.75">
      <c r="A114" s="58" t="s">
        <v>57</v>
      </c>
      <c r="B114" s="55">
        <v>1201</v>
      </c>
      <c r="C114" s="78"/>
      <c r="D114" s="78"/>
      <c r="E114" s="71"/>
      <c r="F114" s="71"/>
      <c r="G114" s="71"/>
      <c r="H114" s="71"/>
      <c r="I114" s="71"/>
    </row>
    <row r="115" spans="1:9" ht="12.75">
      <c r="A115" s="58" t="s">
        <v>58</v>
      </c>
      <c r="B115" s="55">
        <v>1202</v>
      </c>
      <c r="C115" s="78">
        <v>-22</v>
      </c>
      <c r="D115" s="78"/>
      <c r="E115" s="71"/>
      <c r="F115" s="71">
        <f>F116-F117</f>
        <v>-73</v>
      </c>
      <c r="G115" s="71">
        <f>G116-G117</f>
        <v>-257</v>
      </c>
      <c r="H115" s="71">
        <f>H116-H117</f>
        <v>75</v>
      </c>
      <c r="I115" s="71">
        <f>I116-I117</f>
        <v>255</v>
      </c>
    </row>
    <row r="116" spans="1:9" ht="12.75">
      <c r="A116" s="74" t="s">
        <v>59</v>
      </c>
      <c r="B116" s="75">
        <v>1210</v>
      </c>
      <c r="C116" s="77">
        <f aca="true" t="shared" si="6" ref="C116:I116">C103+C66</f>
        <v>8778</v>
      </c>
      <c r="D116" s="77">
        <f t="shared" si="6"/>
        <v>11527</v>
      </c>
      <c r="E116" s="80">
        <f t="shared" si="6"/>
        <v>15879</v>
      </c>
      <c r="F116" s="80">
        <f t="shared" si="6"/>
        <v>2556</v>
      </c>
      <c r="G116" s="80">
        <f t="shared" si="6"/>
        <v>6907</v>
      </c>
      <c r="H116" s="80">
        <f t="shared" si="6"/>
        <v>3860</v>
      </c>
      <c r="I116" s="80">
        <f t="shared" si="6"/>
        <v>2556</v>
      </c>
    </row>
    <row r="117" spans="1:9" ht="12.75">
      <c r="A117" s="74" t="s">
        <v>60</v>
      </c>
      <c r="B117" s="75">
        <v>1220</v>
      </c>
      <c r="C117" s="77">
        <f aca="true" t="shared" si="7" ref="C117:I117">C20+C73</f>
        <v>8800</v>
      </c>
      <c r="D117" s="77">
        <f t="shared" si="7"/>
        <v>11527</v>
      </c>
      <c r="E117" s="80">
        <f>E20+E73</f>
        <v>15879</v>
      </c>
      <c r="F117" s="80">
        <f t="shared" si="7"/>
        <v>2629</v>
      </c>
      <c r="G117" s="80">
        <f t="shared" si="7"/>
        <v>7164</v>
      </c>
      <c r="H117" s="80">
        <f t="shared" si="7"/>
        <v>3785</v>
      </c>
      <c r="I117" s="80">
        <f t="shared" si="7"/>
        <v>2301</v>
      </c>
    </row>
    <row r="118" spans="1:9" ht="14.25" customHeight="1">
      <c r="A118" s="235" t="s">
        <v>153</v>
      </c>
      <c r="B118" s="235"/>
      <c r="C118" s="235"/>
      <c r="D118" s="235"/>
      <c r="E118" s="235"/>
      <c r="F118" s="235"/>
      <c r="G118" s="235"/>
      <c r="H118" s="235"/>
      <c r="I118" s="235"/>
    </row>
    <row r="119" spans="1:10" ht="12.75">
      <c r="A119" s="136" t="s">
        <v>225</v>
      </c>
      <c r="B119" s="75">
        <v>1300</v>
      </c>
      <c r="C119" s="195">
        <f aca="true" t="shared" si="8" ref="C119:I119">C120+C121</f>
        <v>820</v>
      </c>
      <c r="D119" s="71">
        <f t="shared" si="8"/>
        <v>2391</v>
      </c>
      <c r="E119" s="71">
        <f t="shared" si="8"/>
        <v>2463</v>
      </c>
      <c r="F119" s="71">
        <f>F120+F121</f>
        <v>774</v>
      </c>
      <c r="G119" s="71">
        <f t="shared" si="8"/>
        <v>773</v>
      </c>
      <c r="H119" s="71">
        <f t="shared" si="8"/>
        <v>463</v>
      </c>
      <c r="I119" s="71">
        <f t="shared" si="8"/>
        <v>453</v>
      </c>
      <c r="J119" s="127"/>
    </row>
    <row r="120" spans="1:10" ht="25.5">
      <c r="A120" s="58" t="s">
        <v>154</v>
      </c>
      <c r="B120" s="79">
        <v>1301</v>
      </c>
      <c r="C120" s="195">
        <f>C43+C44</f>
        <v>630</v>
      </c>
      <c r="D120" s="80">
        <f aca="true" t="shared" si="9" ref="D120:I120">D43</f>
        <v>1333</v>
      </c>
      <c r="E120" s="80">
        <f t="shared" si="9"/>
        <v>1310</v>
      </c>
      <c r="F120" s="80">
        <f t="shared" si="9"/>
        <v>326</v>
      </c>
      <c r="G120" s="80">
        <f t="shared" si="9"/>
        <v>328</v>
      </c>
      <c r="H120" s="80">
        <f t="shared" si="9"/>
        <v>328</v>
      </c>
      <c r="I120" s="80">
        <f t="shared" si="9"/>
        <v>328</v>
      </c>
      <c r="J120" s="127"/>
    </row>
    <row r="121" spans="1:10" ht="51">
      <c r="A121" s="58" t="s">
        <v>226</v>
      </c>
      <c r="B121" s="79">
        <v>1302</v>
      </c>
      <c r="C121" s="195">
        <f>C26+C27+C45+C46+C47+C48+C49+C50+C51+C52+C53+C54+C55+C56+C57+C58+C59+C60+C61+C62+C63+C64+C65</f>
        <v>190</v>
      </c>
      <c r="D121" s="80">
        <f aca="true" t="shared" si="10" ref="D121:I121">D42-D43+D26+D27</f>
        <v>1058</v>
      </c>
      <c r="E121" s="80">
        <f t="shared" si="10"/>
        <v>1153</v>
      </c>
      <c r="F121" s="80">
        <f t="shared" si="10"/>
        <v>448</v>
      </c>
      <c r="G121" s="80">
        <f t="shared" si="10"/>
        <v>445</v>
      </c>
      <c r="H121" s="80">
        <f t="shared" si="10"/>
        <v>135</v>
      </c>
      <c r="I121" s="80">
        <f t="shared" si="10"/>
        <v>125</v>
      </c>
      <c r="J121" s="127"/>
    </row>
    <row r="122" spans="1:10" ht="12.75">
      <c r="A122" s="58" t="s">
        <v>14</v>
      </c>
      <c r="B122" s="81">
        <v>1310</v>
      </c>
      <c r="C122" s="173">
        <f aca="true" t="shared" si="11" ref="C122:I124">C28</f>
        <v>4504</v>
      </c>
      <c r="D122" s="71">
        <f t="shared" si="11"/>
        <v>6182</v>
      </c>
      <c r="E122" s="71">
        <f t="shared" si="11"/>
        <v>4712</v>
      </c>
      <c r="F122" s="71">
        <f t="shared" si="11"/>
        <v>1178</v>
      </c>
      <c r="G122" s="71">
        <f t="shared" si="11"/>
        <v>1178</v>
      </c>
      <c r="H122" s="71">
        <f t="shared" si="11"/>
        <v>1178</v>
      </c>
      <c r="I122" s="71">
        <f t="shared" si="11"/>
        <v>1178</v>
      </c>
      <c r="J122" s="127"/>
    </row>
    <row r="123" spans="1:10" ht="12.75">
      <c r="A123" s="58" t="s">
        <v>15</v>
      </c>
      <c r="B123" s="81">
        <v>1320</v>
      </c>
      <c r="C123" s="173">
        <f t="shared" si="11"/>
        <v>994</v>
      </c>
      <c r="D123" s="71">
        <f t="shared" si="11"/>
        <v>1360</v>
      </c>
      <c r="E123" s="71">
        <f t="shared" si="11"/>
        <v>1037</v>
      </c>
      <c r="F123" s="71">
        <f t="shared" si="11"/>
        <v>259</v>
      </c>
      <c r="G123" s="71">
        <f t="shared" si="11"/>
        <v>259</v>
      </c>
      <c r="H123" s="71">
        <f t="shared" si="11"/>
        <v>259</v>
      </c>
      <c r="I123" s="71">
        <f t="shared" si="11"/>
        <v>260</v>
      </c>
      <c r="J123" s="127"/>
    </row>
    <row r="124" spans="1:10" ht="12.75">
      <c r="A124" s="58" t="s">
        <v>155</v>
      </c>
      <c r="B124" s="81">
        <v>1330</v>
      </c>
      <c r="C124" s="173">
        <f t="shared" si="11"/>
        <v>794</v>
      </c>
      <c r="D124" s="71">
        <f t="shared" si="11"/>
        <v>137</v>
      </c>
      <c r="E124" s="71">
        <f t="shared" si="11"/>
        <v>1131</v>
      </c>
      <c r="F124" s="71">
        <f t="shared" si="11"/>
        <v>283</v>
      </c>
      <c r="G124" s="71">
        <f t="shared" si="11"/>
        <v>283</v>
      </c>
      <c r="H124" s="71">
        <f t="shared" si="11"/>
        <v>283</v>
      </c>
      <c r="I124" s="71">
        <f t="shared" si="11"/>
        <v>282</v>
      </c>
      <c r="J124" s="127"/>
    </row>
    <row r="125" spans="1:10" ht="12.75">
      <c r="A125" s="58" t="s">
        <v>156</v>
      </c>
      <c r="B125" s="81">
        <v>1340</v>
      </c>
      <c r="C125" s="97">
        <f aca="true" t="shared" si="12" ref="C125:I125">C73</f>
        <v>1688</v>
      </c>
      <c r="D125" s="97">
        <f t="shared" si="12"/>
        <v>1457</v>
      </c>
      <c r="E125" s="97">
        <f t="shared" si="12"/>
        <v>6536</v>
      </c>
      <c r="F125" s="82">
        <f t="shared" si="12"/>
        <v>135</v>
      </c>
      <c r="G125" s="82">
        <f t="shared" si="12"/>
        <v>4671</v>
      </c>
      <c r="H125" s="82">
        <f t="shared" si="12"/>
        <v>1602</v>
      </c>
      <c r="I125" s="82">
        <f t="shared" si="12"/>
        <v>128</v>
      </c>
      <c r="J125" s="127"/>
    </row>
    <row r="126" spans="1:10" ht="12.75">
      <c r="A126" s="74" t="s">
        <v>157</v>
      </c>
      <c r="B126" s="83">
        <v>1350</v>
      </c>
      <c r="C126" s="84">
        <f aca="true" t="shared" si="13" ref="C126:I126">C119+C122+C123+C124+C125</f>
        <v>8800</v>
      </c>
      <c r="D126" s="84">
        <f t="shared" si="13"/>
        <v>11527</v>
      </c>
      <c r="E126" s="85">
        <f>E119+E122+E123+E124+E125</f>
        <v>15879</v>
      </c>
      <c r="F126" s="85">
        <f t="shared" si="13"/>
        <v>2629</v>
      </c>
      <c r="G126" s="85">
        <f t="shared" si="13"/>
        <v>7164</v>
      </c>
      <c r="H126" s="85">
        <f t="shared" si="13"/>
        <v>3785</v>
      </c>
      <c r="I126" s="85">
        <f t="shared" si="13"/>
        <v>2301</v>
      </c>
      <c r="J126" s="127"/>
    </row>
    <row r="128" spans="1:9" ht="12.75">
      <c r="A128" s="110" t="s">
        <v>244</v>
      </c>
      <c r="B128" s="137"/>
      <c r="C128" s="111"/>
      <c r="D128" s="113" t="s">
        <v>293</v>
      </c>
      <c r="E128" s="138"/>
      <c r="H128" s="113"/>
      <c r="I128" s="113"/>
    </row>
    <row r="129" spans="3:9" ht="12.75">
      <c r="C129" s="118"/>
      <c r="D129" s="118"/>
      <c r="E129" s="139"/>
      <c r="G129" s="117"/>
      <c r="H129" s="117"/>
      <c r="I129" s="117"/>
    </row>
    <row r="130" spans="2:9" ht="12.75">
      <c r="B130" s="115"/>
      <c r="C130" s="116"/>
      <c r="D130" s="138"/>
      <c r="E130" s="138"/>
      <c r="F130" s="140"/>
      <c r="G130" s="113"/>
      <c r="H130" s="113"/>
      <c r="I130" s="113"/>
    </row>
  </sheetData>
  <sheetProtection/>
  <mergeCells count="10">
    <mergeCell ref="A118:I118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130" zoomScaleNormal="130" zoomScalePageLayoutView="0" workbookViewId="0" topLeftCell="A1">
      <selection activeCell="D2" sqref="D2"/>
    </sheetView>
  </sheetViews>
  <sheetFormatPr defaultColWidth="9.140625" defaultRowHeight="12.75"/>
  <cols>
    <col min="1" max="1" width="31.00390625" style="10" customWidth="1"/>
    <col min="2" max="2" width="6.00390625" style="10" customWidth="1"/>
    <col min="3" max="3" width="7.7109375" style="10" customWidth="1"/>
    <col min="4" max="4" width="9.140625" style="10" customWidth="1"/>
    <col min="5" max="5" width="6.8515625" style="10" customWidth="1"/>
    <col min="6" max="8" width="7.00390625" style="10" customWidth="1"/>
    <col min="9" max="9" width="8.421875" style="10" customWidth="1"/>
    <col min="10" max="16384" width="9.140625" style="10" customWidth="1"/>
  </cols>
  <sheetData>
    <row r="1" spans="7:9" ht="15.75">
      <c r="G1" s="247" t="s">
        <v>141</v>
      </c>
      <c r="H1" s="247"/>
      <c r="I1" s="247"/>
    </row>
    <row r="2" spans="2:9" ht="15.75">
      <c r="B2" s="98"/>
      <c r="C2" s="98"/>
      <c r="D2" s="98" t="s">
        <v>61</v>
      </c>
      <c r="E2" s="98"/>
      <c r="F2" s="98"/>
      <c r="G2" s="98"/>
      <c r="H2" s="98"/>
      <c r="I2" s="98"/>
    </row>
    <row r="3" spans="1:9" ht="6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54" customFormat="1" ht="15" customHeight="1">
      <c r="A4" s="239" t="s">
        <v>1</v>
      </c>
      <c r="B4" s="248" t="s">
        <v>2</v>
      </c>
      <c r="C4" s="249" t="s">
        <v>291</v>
      </c>
      <c r="D4" s="249" t="s">
        <v>290</v>
      </c>
      <c r="E4" s="249" t="s">
        <v>289</v>
      </c>
      <c r="F4" s="240" t="s">
        <v>3</v>
      </c>
      <c r="G4" s="240"/>
      <c r="H4" s="240"/>
      <c r="I4" s="240"/>
    </row>
    <row r="5" spans="1:9" s="54" customFormat="1" ht="57" customHeight="1">
      <c r="A5" s="239"/>
      <c r="B5" s="248"/>
      <c r="C5" s="250"/>
      <c r="D5" s="250"/>
      <c r="E5" s="250"/>
      <c r="F5" s="56" t="s">
        <v>4</v>
      </c>
      <c r="G5" s="56" t="s">
        <v>5</v>
      </c>
      <c r="H5" s="56" t="s">
        <v>6</v>
      </c>
      <c r="I5" s="56" t="s">
        <v>7</v>
      </c>
    </row>
    <row r="6" spans="1:9" s="65" customFormat="1" ht="11.25">
      <c r="A6" s="63">
        <v>1</v>
      </c>
      <c r="B6" s="64">
        <v>2</v>
      </c>
      <c r="C6" s="64">
        <v>3</v>
      </c>
      <c r="D6" s="64">
        <v>4</v>
      </c>
      <c r="E6" s="64">
        <v>6</v>
      </c>
      <c r="F6" s="64">
        <v>7</v>
      </c>
      <c r="G6" s="64">
        <v>8</v>
      </c>
      <c r="H6" s="64">
        <v>9</v>
      </c>
      <c r="I6" s="64">
        <v>10</v>
      </c>
    </row>
    <row r="7" spans="1:9" s="54" customFormat="1" ht="12.75">
      <c r="A7" s="246" t="s">
        <v>62</v>
      </c>
      <c r="B7" s="246"/>
      <c r="C7" s="246"/>
      <c r="D7" s="246"/>
      <c r="E7" s="246"/>
      <c r="F7" s="246"/>
      <c r="G7" s="246"/>
      <c r="H7" s="246"/>
      <c r="I7" s="246"/>
    </row>
    <row r="8" spans="1:9" s="54" customFormat="1" ht="38.25">
      <c r="A8" s="60" t="s">
        <v>63</v>
      </c>
      <c r="B8" s="55">
        <v>2000</v>
      </c>
      <c r="C8" s="53">
        <v>23</v>
      </c>
      <c r="D8" s="53"/>
      <c r="E8" s="53"/>
      <c r="F8" s="53">
        <v>0</v>
      </c>
      <c r="G8" s="53"/>
      <c r="H8" s="53"/>
      <c r="I8" s="53"/>
    </row>
    <row r="9" spans="1:9" s="54" customFormat="1" ht="36.75" customHeight="1">
      <c r="A9" s="60" t="s">
        <v>231</v>
      </c>
      <c r="B9" s="55">
        <v>2010</v>
      </c>
      <c r="C9" s="87"/>
      <c r="D9" s="53"/>
      <c r="E9" s="53"/>
      <c r="F9" s="53"/>
      <c r="G9" s="53"/>
      <c r="H9" s="53"/>
      <c r="I9" s="53"/>
    </row>
    <row r="10" spans="1:9" s="54" customFormat="1" ht="12.75">
      <c r="A10" s="60" t="s">
        <v>64</v>
      </c>
      <c r="B10" s="55">
        <v>2030</v>
      </c>
      <c r="C10" s="53"/>
      <c r="D10" s="53"/>
      <c r="E10" s="53"/>
      <c r="F10" s="53"/>
      <c r="G10" s="53"/>
      <c r="H10" s="53"/>
      <c r="I10" s="53"/>
    </row>
    <row r="11" spans="1:9" s="54" customFormat="1" ht="25.5">
      <c r="A11" s="60" t="s">
        <v>65</v>
      </c>
      <c r="B11" s="55">
        <v>2031</v>
      </c>
      <c r="C11" s="53"/>
      <c r="D11" s="53"/>
      <c r="E11" s="53"/>
      <c r="F11" s="53"/>
      <c r="G11" s="53"/>
      <c r="H11" s="53"/>
      <c r="I11" s="53"/>
    </row>
    <row r="12" spans="1:9" s="54" customFormat="1" ht="12.75">
      <c r="A12" s="60" t="s">
        <v>66</v>
      </c>
      <c r="B12" s="55">
        <v>2040</v>
      </c>
      <c r="C12" s="53"/>
      <c r="D12" s="53"/>
      <c r="E12" s="53"/>
      <c r="F12" s="53"/>
      <c r="G12" s="53"/>
      <c r="H12" s="53"/>
      <c r="I12" s="53"/>
    </row>
    <row r="13" spans="1:9" s="54" customFormat="1" ht="12.75">
      <c r="A13" s="60" t="s">
        <v>67</v>
      </c>
      <c r="B13" s="55">
        <v>2050</v>
      </c>
      <c r="C13" s="53"/>
      <c r="D13" s="53"/>
      <c r="E13" s="53"/>
      <c r="F13" s="53"/>
      <c r="G13" s="53"/>
      <c r="H13" s="53"/>
      <c r="I13" s="53"/>
    </row>
    <row r="14" spans="1:9" s="54" customFormat="1" ht="12.75">
      <c r="A14" s="60" t="s">
        <v>68</v>
      </c>
      <c r="B14" s="55">
        <v>2060</v>
      </c>
      <c r="C14" s="53"/>
      <c r="D14" s="53"/>
      <c r="E14" s="53"/>
      <c r="F14" s="53"/>
      <c r="G14" s="53"/>
      <c r="H14" s="53"/>
      <c r="I14" s="53"/>
    </row>
    <row r="15" spans="1:9" s="54" customFormat="1" ht="38.25">
      <c r="A15" s="60" t="s">
        <v>69</v>
      </c>
      <c r="B15" s="55">
        <v>2070</v>
      </c>
      <c r="C15" s="53">
        <v>2</v>
      </c>
      <c r="D15" s="53"/>
      <c r="E15" s="53"/>
      <c r="F15" s="53"/>
      <c r="G15" s="53"/>
      <c r="H15" s="53"/>
      <c r="I15" s="53" t="s">
        <v>222</v>
      </c>
    </row>
    <row r="16" spans="1:9" s="54" customFormat="1" ht="12.75">
      <c r="A16" s="246" t="s">
        <v>70</v>
      </c>
      <c r="B16" s="246"/>
      <c r="C16" s="246"/>
      <c r="D16" s="246"/>
      <c r="E16" s="246"/>
      <c r="F16" s="246"/>
      <c r="G16" s="246"/>
      <c r="H16" s="246"/>
      <c r="I16" s="246"/>
    </row>
    <row r="17" spans="1:9" s="54" customFormat="1" ht="38.25">
      <c r="A17" s="57" t="s">
        <v>230</v>
      </c>
      <c r="B17" s="61">
        <v>2110</v>
      </c>
      <c r="C17" s="52">
        <f aca="true" t="shared" si="0" ref="C17:I17">C18+C19+C20+C21+C22+C23</f>
        <v>0</v>
      </c>
      <c r="D17" s="52">
        <f>D18+D19+D20+D21+D22+D23</f>
        <v>0</v>
      </c>
      <c r="E17" s="52">
        <f>E18+E19+E20+E21+E22+E23</f>
        <v>0</v>
      </c>
      <c r="F17" s="52">
        <f t="shared" si="0"/>
        <v>0</v>
      </c>
      <c r="G17" s="52">
        <f t="shared" si="0"/>
        <v>0</v>
      </c>
      <c r="H17" s="52">
        <f t="shared" si="0"/>
        <v>0</v>
      </c>
      <c r="I17" s="52">
        <f t="shared" si="0"/>
        <v>0</v>
      </c>
    </row>
    <row r="18" spans="1:9" s="54" customFormat="1" ht="12.75">
      <c r="A18" s="58" t="s">
        <v>71</v>
      </c>
      <c r="B18" s="55">
        <v>2111</v>
      </c>
      <c r="C18" s="53"/>
      <c r="D18" s="53"/>
      <c r="E18" s="53"/>
      <c r="F18" s="53"/>
      <c r="G18" s="53"/>
      <c r="H18" s="53"/>
      <c r="I18" s="53"/>
    </row>
    <row r="19" spans="1:9" s="54" customFormat="1" ht="25.5">
      <c r="A19" s="58" t="s">
        <v>142</v>
      </c>
      <c r="B19" s="55">
        <v>2112</v>
      </c>
      <c r="C19" s="53"/>
      <c r="D19" s="53"/>
      <c r="E19" s="53"/>
      <c r="F19" s="53"/>
      <c r="G19" s="53"/>
      <c r="H19" s="53"/>
      <c r="I19" s="53"/>
    </row>
    <row r="20" spans="1:9" s="54" customFormat="1" ht="34.5" customHeight="1">
      <c r="A20" s="60" t="s">
        <v>143</v>
      </c>
      <c r="B20" s="59">
        <v>2113</v>
      </c>
      <c r="C20" s="53"/>
      <c r="D20" s="53"/>
      <c r="E20" s="53"/>
      <c r="F20" s="53"/>
      <c r="G20" s="53"/>
      <c r="H20" s="53"/>
      <c r="I20" s="53"/>
    </row>
    <row r="21" spans="1:9" s="54" customFormat="1" ht="12.75">
      <c r="A21" s="60" t="s">
        <v>72</v>
      </c>
      <c r="B21" s="59">
        <v>2114</v>
      </c>
      <c r="C21" s="53"/>
      <c r="D21" s="53"/>
      <c r="E21" s="53"/>
      <c r="F21" s="53"/>
      <c r="G21" s="53"/>
      <c r="H21" s="53"/>
      <c r="I21" s="53"/>
    </row>
    <row r="22" spans="1:9" s="54" customFormat="1" ht="12.75">
      <c r="A22" s="60" t="s">
        <v>73</v>
      </c>
      <c r="B22" s="59">
        <v>2115</v>
      </c>
      <c r="C22" s="53"/>
      <c r="D22" s="53"/>
      <c r="E22" s="53"/>
      <c r="F22" s="53"/>
      <c r="G22" s="53"/>
      <c r="H22" s="53"/>
      <c r="I22" s="53"/>
    </row>
    <row r="23" spans="1:9" s="54" customFormat="1" ht="12.75" customHeight="1">
      <c r="A23" s="60" t="s">
        <v>228</v>
      </c>
      <c r="B23" s="59">
        <v>2116</v>
      </c>
      <c r="C23" s="52">
        <f>C24</f>
        <v>0</v>
      </c>
      <c r="D23" s="52"/>
      <c r="E23" s="53"/>
      <c r="F23" s="52"/>
      <c r="G23" s="52"/>
      <c r="H23" s="52"/>
      <c r="I23" s="52"/>
    </row>
    <row r="24" spans="1:9" s="54" customFormat="1" ht="12.75">
      <c r="A24" s="60" t="s">
        <v>166</v>
      </c>
      <c r="B24" s="59" t="s">
        <v>167</v>
      </c>
      <c r="C24" s="52"/>
      <c r="D24" s="52"/>
      <c r="E24" s="53"/>
      <c r="F24" s="52"/>
      <c r="G24" s="52"/>
      <c r="H24" s="52"/>
      <c r="I24" s="52"/>
    </row>
    <row r="25" spans="1:9" s="54" customFormat="1" ht="34.5" customHeight="1">
      <c r="A25" s="57" t="s">
        <v>75</v>
      </c>
      <c r="B25" s="62">
        <v>2120</v>
      </c>
      <c r="C25" s="88">
        <f aca="true" t="shared" si="1" ref="C25:I25">C26+C27+C28+C29</f>
        <v>892</v>
      </c>
      <c r="D25" s="52">
        <f>D26+D27+D28+D29</f>
        <v>1206</v>
      </c>
      <c r="E25" s="52">
        <f t="shared" si="1"/>
        <v>919</v>
      </c>
      <c r="F25" s="52">
        <f t="shared" si="1"/>
        <v>229</v>
      </c>
      <c r="G25" s="52">
        <f t="shared" si="1"/>
        <v>230</v>
      </c>
      <c r="H25" s="52">
        <f t="shared" si="1"/>
        <v>230</v>
      </c>
      <c r="I25" s="52">
        <f t="shared" si="1"/>
        <v>230</v>
      </c>
    </row>
    <row r="26" spans="1:9" s="54" customFormat="1" ht="12.75">
      <c r="A26" s="60" t="s">
        <v>73</v>
      </c>
      <c r="B26" s="59">
        <v>2121</v>
      </c>
      <c r="C26" s="87">
        <v>819</v>
      </c>
      <c r="D26" s="53">
        <v>1113</v>
      </c>
      <c r="E26" s="53">
        <v>848</v>
      </c>
      <c r="F26" s="53">
        <v>212</v>
      </c>
      <c r="G26" s="53">
        <v>212</v>
      </c>
      <c r="H26" s="53">
        <v>212</v>
      </c>
      <c r="I26" s="53">
        <v>212</v>
      </c>
    </row>
    <row r="27" spans="1:9" s="54" customFormat="1" ht="12.75">
      <c r="A27" s="60" t="s">
        <v>76</v>
      </c>
      <c r="B27" s="59">
        <v>2122</v>
      </c>
      <c r="C27" s="53"/>
      <c r="D27" s="53"/>
      <c r="E27" s="53"/>
      <c r="F27" s="53"/>
      <c r="G27" s="53"/>
      <c r="H27" s="53"/>
      <c r="I27" s="53"/>
    </row>
    <row r="28" spans="1:9" s="54" customFormat="1" ht="12.75">
      <c r="A28" s="60" t="s">
        <v>77</v>
      </c>
      <c r="B28" s="59">
        <v>2123</v>
      </c>
      <c r="C28" s="53"/>
      <c r="D28" s="53"/>
      <c r="E28" s="53"/>
      <c r="F28" s="53"/>
      <c r="G28" s="53"/>
      <c r="H28" s="53"/>
      <c r="I28" s="53"/>
    </row>
    <row r="29" spans="1:9" s="54" customFormat="1" ht="17.25" customHeight="1">
      <c r="A29" s="60" t="s">
        <v>74</v>
      </c>
      <c r="B29" s="59">
        <v>2124</v>
      </c>
      <c r="C29" s="87">
        <v>73</v>
      </c>
      <c r="D29" s="53">
        <v>93</v>
      </c>
      <c r="E29" s="53">
        <f>E30+E31+E32</f>
        <v>71</v>
      </c>
      <c r="F29" s="53">
        <f>F30+F31+F32</f>
        <v>17</v>
      </c>
      <c r="G29" s="53">
        <f>G30+G31+G32</f>
        <v>18</v>
      </c>
      <c r="H29" s="53">
        <f>H30+H31+H32</f>
        <v>18</v>
      </c>
      <c r="I29" s="53">
        <f>I30+I31+I32</f>
        <v>18</v>
      </c>
    </row>
    <row r="30" spans="1:9" s="54" customFormat="1" ht="15">
      <c r="A30" s="60" t="s">
        <v>235</v>
      </c>
      <c r="B30" s="66" t="s">
        <v>236</v>
      </c>
      <c r="C30" s="87">
        <v>68</v>
      </c>
      <c r="D30" s="53">
        <v>93</v>
      </c>
      <c r="E30" s="53">
        <v>71</v>
      </c>
      <c r="F30" s="53">
        <v>17</v>
      </c>
      <c r="G30" s="53">
        <v>18</v>
      </c>
      <c r="H30" s="53">
        <v>18</v>
      </c>
      <c r="I30" s="53">
        <v>18</v>
      </c>
    </row>
    <row r="31" spans="1:9" s="54" customFormat="1" ht="15">
      <c r="A31" s="60" t="s">
        <v>71</v>
      </c>
      <c r="B31" s="66" t="s">
        <v>256</v>
      </c>
      <c r="C31" s="87">
        <v>1</v>
      </c>
      <c r="D31" s="53"/>
      <c r="E31" s="53"/>
      <c r="F31" s="53"/>
      <c r="G31" s="53"/>
      <c r="H31" s="53"/>
      <c r="I31" s="53"/>
    </row>
    <row r="32" spans="1:9" s="54" customFormat="1" ht="27" customHeight="1">
      <c r="A32" s="60" t="s">
        <v>255</v>
      </c>
      <c r="B32" s="66" t="s">
        <v>254</v>
      </c>
      <c r="C32" s="87">
        <v>4</v>
      </c>
      <c r="D32" s="53"/>
      <c r="E32" s="53"/>
      <c r="F32" s="53"/>
      <c r="G32" s="53"/>
      <c r="H32" s="53"/>
      <c r="I32" s="53"/>
    </row>
    <row r="33" spans="1:9" s="54" customFormat="1" ht="22.5" customHeight="1">
      <c r="A33" s="57" t="s">
        <v>229</v>
      </c>
      <c r="B33" s="62">
        <v>2130</v>
      </c>
      <c r="C33" s="88">
        <f aca="true" t="shared" si="2" ref="C33:I33">C34+C35+C36</f>
        <v>994</v>
      </c>
      <c r="D33" s="52">
        <f t="shared" si="2"/>
        <v>1360</v>
      </c>
      <c r="E33" s="52">
        <f t="shared" si="2"/>
        <v>1037</v>
      </c>
      <c r="F33" s="52">
        <f t="shared" si="2"/>
        <v>259</v>
      </c>
      <c r="G33" s="52">
        <f t="shared" si="2"/>
        <v>259</v>
      </c>
      <c r="H33" s="52">
        <f t="shared" si="2"/>
        <v>259</v>
      </c>
      <c r="I33" s="52">
        <f t="shared" si="2"/>
        <v>260</v>
      </c>
    </row>
    <row r="34" spans="1:9" s="54" customFormat="1" ht="12.75">
      <c r="A34" s="60" t="s">
        <v>78</v>
      </c>
      <c r="B34" s="59">
        <v>2131</v>
      </c>
      <c r="C34" s="53"/>
      <c r="D34" s="53"/>
      <c r="E34" s="53"/>
      <c r="F34" s="53"/>
      <c r="G34" s="53"/>
      <c r="H34" s="53"/>
      <c r="I34" s="53"/>
    </row>
    <row r="35" spans="1:9" s="54" customFormat="1" ht="24.75" customHeight="1">
      <c r="A35" s="60" t="s">
        <v>79</v>
      </c>
      <c r="B35" s="59">
        <v>2132</v>
      </c>
      <c r="C35" s="87">
        <v>994</v>
      </c>
      <c r="D35" s="53">
        <v>1360</v>
      </c>
      <c r="E35" s="53">
        <v>1037</v>
      </c>
      <c r="F35" s="53">
        <v>259</v>
      </c>
      <c r="G35" s="53">
        <v>259</v>
      </c>
      <c r="H35" s="53">
        <v>259</v>
      </c>
      <c r="I35" s="53">
        <v>260</v>
      </c>
    </row>
    <row r="36" spans="1:9" s="54" customFormat="1" ht="25.5">
      <c r="A36" s="60" t="s">
        <v>80</v>
      </c>
      <c r="B36" s="59">
        <v>2133</v>
      </c>
      <c r="C36" s="53"/>
      <c r="D36" s="53"/>
      <c r="E36" s="53"/>
      <c r="F36" s="53"/>
      <c r="G36" s="53"/>
      <c r="H36" s="53"/>
      <c r="I36" s="53"/>
    </row>
    <row r="37" spans="1:9" s="54" customFormat="1" ht="25.5">
      <c r="A37" s="57" t="s">
        <v>81</v>
      </c>
      <c r="B37" s="62">
        <v>2140</v>
      </c>
      <c r="C37" s="52"/>
      <c r="D37" s="52"/>
      <c r="E37" s="52"/>
      <c r="F37" s="52"/>
      <c r="G37" s="52"/>
      <c r="H37" s="52"/>
      <c r="I37" s="52"/>
    </row>
    <row r="38" spans="1:9" s="54" customFormat="1" ht="50.25" customHeight="1">
      <c r="A38" s="60" t="s">
        <v>82</v>
      </c>
      <c r="B38" s="59">
        <v>2141</v>
      </c>
      <c r="C38" s="53"/>
      <c r="D38" s="53"/>
      <c r="E38" s="53"/>
      <c r="F38" s="53"/>
      <c r="G38" s="53"/>
      <c r="H38" s="53"/>
      <c r="I38" s="53"/>
    </row>
    <row r="39" spans="1:9" s="54" customFormat="1" ht="25.5">
      <c r="A39" s="60" t="s">
        <v>83</v>
      </c>
      <c r="B39" s="59">
        <v>2142</v>
      </c>
      <c r="C39" s="53"/>
      <c r="D39" s="53"/>
      <c r="E39" s="53"/>
      <c r="F39" s="53"/>
      <c r="G39" s="53"/>
      <c r="H39" s="53"/>
      <c r="I39" s="53"/>
    </row>
    <row r="40" spans="1:9" s="54" customFormat="1" ht="12.75">
      <c r="A40" s="196"/>
      <c r="B40" s="197"/>
      <c r="C40" s="198"/>
      <c r="D40" s="198"/>
      <c r="E40" s="198"/>
      <c r="F40" s="198"/>
      <c r="G40" s="198"/>
      <c r="H40" s="198"/>
      <c r="I40" s="198"/>
    </row>
    <row r="41" spans="1:9" ht="15">
      <c r="A41" s="13"/>
      <c r="B41" s="11"/>
      <c r="C41" s="14"/>
      <c r="D41" s="15"/>
      <c r="E41" s="14"/>
      <c r="F41" s="15"/>
      <c r="G41" s="15"/>
      <c r="H41" s="15"/>
      <c r="I41" s="15"/>
    </row>
    <row r="42" spans="1:9" ht="15">
      <c r="A42" s="16" t="s">
        <v>244</v>
      </c>
      <c r="B42" s="101"/>
      <c r="C42" s="102"/>
      <c r="D42" s="102"/>
      <c r="F42" s="103" t="s">
        <v>293</v>
      </c>
      <c r="H42" s="103"/>
      <c r="I42" s="103"/>
    </row>
    <row r="43" spans="1:9" ht="15.75">
      <c r="A43" s="16"/>
      <c r="B43" s="17"/>
      <c r="C43" s="100"/>
      <c r="D43" s="86"/>
      <c r="E43" s="86"/>
      <c r="F43" s="18"/>
      <c r="G43" s="104"/>
      <c r="H43" s="104"/>
      <c r="I43" s="104"/>
    </row>
    <row r="44" spans="1:9" ht="15">
      <c r="A44" s="16"/>
      <c r="B44" s="17"/>
      <c r="C44" s="100"/>
      <c r="D44" s="86"/>
      <c r="E44" s="86"/>
      <c r="F44" s="18"/>
      <c r="G44" s="103"/>
      <c r="H44" s="103"/>
      <c r="I44" s="103"/>
    </row>
    <row r="45" spans="1:9" ht="14.25">
      <c r="A45" s="105"/>
      <c r="B45" s="105"/>
      <c r="C45" s="105"/>
      <c r="D45" s="105"/>
      <c r="E45" s="105"/>
      <c r="F45" s="105"/>
      <c r="G45" s="105"/>
      <c r="H45" s="105"/>
      <c r="I45" s="105"/>
    </row>
  </sheetData>
  <sheetProtection/>
  <mergeCells count="9">
    <mergeCell ref="A7:I7"/>
    <mergeCell ref="A16:I16"/>
    <mergeCell ref="G1:I1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3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28125" style="67" customWidth="1"/>
    <col min="2" max="2" width="10.140625" style="67" bestFit="1" customWidth="1"/>
    <col min="3" max="3" width="10.28125" style="159" customWidth="1"/>
    <col min="4" max="5" width="9.140625" style="67" customWidth="1"/>
    <col min="6" max="6" width="8.28125" style="67" customWidth="1"/>
    <col min="7" max="7" width="8.57421875" style="67" customWidth="1"/>
    <col min="8" max="8" width="7.57421875" style="67" customWidth="1"/>
    <col min="9" max="9" width="8.140625" style="67" customWidth="1"/>
    <col min="10" max="16384" width="9.140625" style="67" customWidth="1"/>
  </cols>
  <sheetData>
    <row r="1" spans="7:9" ht="12.75">
      <c r="G1" s="221" t="s">
        <v>144</v>
      </c>
      <c r="H1" s="221"/>
      <c r="I1" s="221"/>
    </row>
    <row r="2" spans="1:9" ht="12.75">
      <c r="A2" s="223" t="s">
        <v>145</v>
      </c>
      <c r="B2" s="223"/>
      <c r="C2" s="223"/>
      <c r="D2" s="223"/>
      <c r="E2" s="223"/>
      <c r="F2" s="223"/>
      <c r="G2" s="223"/>
      <c r="H2" s="223"/>
      <c r="I2" s="223"/>
    </row>
    <row r="3" spans="1:9" ht="12.75">
      <c r="A3" s="160"/>
      <c r="B3" s="160"/>
      <c r="C3" s="160"/>
      <c r="D3" s="160"/>
      <c r="E3" s="160"/>
      <c r="F3" s="160"/>
      <c r="G3" s="160"/>
      <c r="H3" s="160"/>
      <c r="I3" s="160"/>
    </row>
    <row r="4" spans="1:9" ht="18.75" customHeight="1">
      <c r="A4" s="224" t="s">
        <v>1</v>
      </c>
      <c r="B4" s="222" t="s">
        <v>84</v>
      </c>
      <c r="C4" s="241" t="s">
        <v>291</v>
      </c>
      <c r="D4" s="241" t="s">
        <v>290</v>
      </c>
      <c r="E4" s="241" t="s">
        <v>289</v>
      </c>
      <c r="F4" s="240" t="s">
        <v>3</v>
      </c>
      <c r="G4" s="240"/>
      <c r="H4" s="240"/>
      <c r="I4" s="240"/>
    </row>
    <row r="5" spans="1:9" ht="51" customHeight="1">
      <c r="A5" s="225"/>
      <c r="B5" s="222"/>
      <c r="C5" s="242"/>
      <c r="D5" s="242"/>
      <c r="E5" s="242"/>
      <c r="F5" s="56" t="s">
        <v>4</v>
      </c>
      <c r="G5" s="56" t="s">
        <v>5</v>
      </c>
      <c r="H5" s="56" t="s">
        <v>6</v>
      </c>
      <c r="I5" s="56" t="s">
        <v>7</v>
      </c>
    </row>
    <row r="6" spans="1:9" ht="12.75">
      <c r="A6" s="29">
        <v>1</v>
      </c>
      <c r="B6" s="56">
        <v>2</v>
      </c>
      <c r="C6" s="56">
        <v>3</v>
      </c>
      <c r="D6" s="56">
        <v>4</v>
      </c>
      <c r="E6" s="56">
        <v>6</v>
      </c>
      <c r="F6" s="56">
        <v>7</v>
      </c>
      <c r="G6" s="56">
        <v>8</v>
      </c>
      <c r="H6" s="56">
        <v>9</v>
      </c>
      <c r="I6" s="56">
        <v>10</v>
      </c>
    </row>
    <row r="7" spans="1:9" ht="19.5" customHeight="1">
      <c r="A7" s="251" t="s">
        <v>85</v>
      </c>
      <c r="B7" s="252"/>
      <c r="C7" s="252"/>
      <c r="D7" s="252"/>
      <c r="E7" s="252"/>
      <c r="F7" s="252"/>
      <c r="G7" s="252"/>
      <c r="H7" s="252"/>
      <c r="I7" s="220"/>
    </row>
    <row r="8" spans="1:9" ht="25.5">
      <c r="A8" s="161" t="s">
        <v>86</v>
      </c>
      <c r="B8" s="162">
        <v>3000</v>
      </c>
      <c r="C8" s="52">
        <f>C9+C10+C11+C12+C13+C15+C18+C19+C20</f>
        <v>7984</v>
      </c>
      <c r="D8" s="52">
        <f>D9+D10+D11+D12+D15+D16+D17+D18+D19+D20</f>
        <v>11390</v>
      </c>
      <c r="E8" s="52">
        <f>E9+E10+E11+E12+E15+E19+E20</f>
        <v>14748</v>
      </c>
      <c r="F8" s="52">
        <f>F9+F10+F11+F12+F15+F19+F20</f>
        <v>2273</v>
      </c>
      <c r="G8" s="52">
        <f>G9+G10+G11+G12+G15+G19+G20</f>
        <v>6624</v>
      </c>
      <c r="H8" s="52">
        <f>H9+H10+H11+H12+H15+H19+H20</f>
        <v>3577</v>
      </c>
      <c r="I8" s="52">
        <f>I9+I10+I11+I12+I15+I19+I20</f>
        <v>2274</v>
      </c>
    </row>
    <row r="9" spans="1:9" ht="25.5">
      <c r="A9" s="58" t="s">
        <v>87</v>
      </c>
      <c r="B9" s="75">
        <v>3010</v>
      </c>
      <c r="C9" s="53"/>
      <c r="D9" s="53"/>
      <c r="E9" s="53"/>
      <c r="F9" s="53"/>
      <c r="G9" s="53"/>
      <c r="H9" s="53"/>
      <c r="I9" s="53"/>
    </row>
    <row r="10" spans="1:9" ht="25.5">
      <c r="A10" s="58" t="s">
        <v>88</v>
      </c>
      <c r="B10" s="75">
        <v>3020</v>
      </c>
      <c r="C10" s="53"/>
      <c r="D10" s="53"/>
      <c r="E10" s="53"/>
      <c r="F10" s="53"/>
      <c r="G10" s="53"/>
      <c r="H10" s="53"/>
      <c r="I10" s="53"/>
    </row>
    <row r="11" spans="1:9" ht="12.75">
      <c r="A11" s="58" t="s">
        <v>89</v>
      </c>
      <c r="B11" s="75">
        <v>3021</v>
      </c>
      <c r="C11" s="53"/>
      <c r="D11" s="53"/>
      <c r="E11" s="53"/>
      <c r="F11" s="53"/>
      <c r="G11" s="53"/>
      <c r="H11" s="53"/>
      <c r="I11" s="53"/>
    </row>
    <row r="12" spans="1:9" ht="25.5">
      <c r="A12" s="58" t="s">
        <v>233</v>
      </c>
      <c r="B12" s="76">
        <v>3030</v>
      </c>
      <c r="C12" s="52">
        <f aca="true" t="shared" si="0" ref="C12:I12">C14</f>
        <v>7775</v>
      </c>
      <c r="D12" s="52">
        <f t="shared" si="0"/>
        <v>11364</v>
      </c>
      <c r="E12" s="53">
        <f t="shared" si="0"/>
        <v>14720</v>
      </c>
      <c r="F12" s="53">
        <f t="shared" si="0"/>
        <v>2266</v>
      </c>
      <c r="G12" s="53">
        <f t="shared" si="0"/>
        <v>6617</v>
      </c>
      <c r="H12" s="53">
        <f t="shared" si="0"/>
        <v>3570</v>
      </c>
      <c r="I12" s="53">
        <f t="shared" si="0"/>
        <v>2267</v>
      </c>
    </row>
    <row r="13" spans="1:9" ht="12.75">
      <c r="A13" s="163" t="s">
        <v>248</v>
      </c>
      <c r="B13" s="75" t="s">
        <v>325</v>
      </c>
      <c r="C13" s="53"/>
      <c r="D13" s="53"/>
      <c r="E13" s="53"/>
      <c r="F13" s="53"/>
      <c r="G13" s="53"/>
      <c r="H13" s="53"/>
      <c r="I13" s="53"/>
    </row>
    <row r="14" spans="1:9" ht="63.75">
      <c r="A14" s="164" t="s">
        <v>294</v>
      </c>
      <c r="B14" s="75" t="s">
        <v>326</v>
      </c>
      <c r="C14" s="53">
        <v>7775</v>
      </c>
      <c r="D14" s="53">
        <v>11364</v>
      </c>
      <c r="E14" s="53">
        <f>F14+G14+H14+I14</f>
        <v>14720</v>
      </c>
      <c r="F14" s="71">
        <v>2266</v>
      </c>
      <c r="G14" s="71">
        <f>4351+2266</f>
        <v>6617</v>
      </c>
      <c r="H14" s="71">
        <f>1304+2266</f>
        <v>3570</v>
      </c>
      <c r="I14" s="71">
        <v>2267</v>
      </c>
    </row>
    <row r="15" spans="1:9" ht="25.5">
      <c r="A15" s="58" t="s">
        <v>90</v>
      </c>
      <c r="B15" s="76">
        <v>3040</v>
      </c>
      <c r="C15" s="52">
        <v>40</v>
      </c>
      <c r="D15" s="52"/>
      <c r="E15" s="53">
        <f>E16+E17+E18</f>
        <v>28</v>
      </c>
      <c r="F15" s="53">
        <f>F16+F17+F18</f>
        <v>7</v>
      </c>
      <c r="G15" s="53">
        <f>G16+G17+G18</f>
        <v>7</v>
      </c>
      <c r="H15" s="53">
        <f>H16+H17+H18</f>
        <v>7</v>
      </c>
      <c r="I15" s="53">
        <f>I16+I17+I18</f>
        <v>7</v>
      </c>
    </row>
    <row r="16" spans="1:9" ht="25.5">
      <c r="A16" s="58" t="s">
        <v>273</v>
      </c>
      <c r="B16" s="75" t="s">
        <v>335</v>
      </c>
      <c r="C16" s="53">
        <v>24</v>
      </c>
      <c r="D16" s="53"/>
      <c r="E16" s="53"/>
      <c r="F16" s="53"/>
      <c r="G16" s="53"/>
      <c r="H16" s="53"/>
      <c r="I16" s="53"/>
    </row>
    <row r="17" spans="1:9" ht="12.75">
      <c r="A17" s="165" t="s">
        <v>296</v>
      </c>
      <c r="B17" s="75" t="s">
        <v>336</v>
      </c>
      <c r="C17" s="53">
        <v>16</v>
      </c>
      <c r="D17" s="53">
        <v>26</v>
      </c>
      <c r="E17" s="53">
        <v>28</v>
      </c>
      <c r="F17" s="53">
        <v>7</v>
      </c>
      <c r="G17" s="53">
        <v>7</v>
      </c>
      <c r="H17" s="53">
        <v>7</v>
      </c>
      <c r="I17" s="53">
        <v>7</v>
      </c>
    </row>
    <row r="18" spans="1:9" ht="140.25">
      <c r="A18" s="166" t="s">
        <v>297</v>
      </c>
      <c r="B18" s="75" t="s">
        <v>337</v>
      </c>
      <c r="C18" s="53"/>
      <c r="D18" s="53"/>
      <c r="E18" s="53"/>
      <c r="F18" s="53"/>
      <c r="G18" s="53"/>
      <c r="H18" s="53"/>
      <c r="I18" s="53"/>
    </row>
    <row r="19" spans="1:9" ht="38.25">
      <c r="A19" s="58" t="s">
        <v>146</v>
      </c>
      <c r="B19" s="75">
        <v>3050</v>
      </c>
      <c r="C19" s="53"/>
      <c r="D19" s="53"/>
      <c r="E19" s="53"/>
      <c r="F19" s="53"/>
      <c r="G19" s="53"/>
      <c r="H19" s="53"/>
      <c r="I19" s="53"/>
    </row>
    <row r="20" spans="1:9" ht="12.75">
      <c r="A20" s="58" t="s">
        <v>321</v>
      </c>
      <c r="B20" s="76">
        <v>3060</v>
      </c>
      <c r="C20" s="52">
        <f>C21+C22</f>
        <v>169</v>
      </c>
      <c r="D20" s="53"/>
      <c r="E20" s="53">
        <f>E21+E22</f>
        <v>0</v>
      </c>
      <c r="F20" s="53">
        <f>F21+F22</f>
        <v>0</v>
      </c>
      <c r="G20" s="53">
        <f>G21+G22</f>
        <v>0</v>
      </c>
      <c r="H20" s="53">
        <f>H21+H22</f>
        <v>0</v>
      </c>
      <c r="I20" s="53">
        <f>I21+I22</f>
        <v>0</v>
      </c>
    </row>
    <row r="21" spans="1:9" ht="38.25">
      <c r="A21" s="58" t="s">
        <v>249</v>
      </c>
      <c r="B21" s="75" t="s">
        <v>338</v>
      </c>
      <c r="C21" s="53">
        <v>169</v>
      </c>
      <c r="D21" s="53"/>
      <c r="E21" s="53"/>
      <c r="F21" s="53"/>
      <c r="G21" s="53"/>
      <c r="H21" s="53"/>
      <c r="I21" s="53"/>
    </row>
    <row r="22" spans="1:9" ht="38.25">
      <c r="A22" s="58" t="s">
        <v>257</v>
      </c>
      <c r="B22" s="75" t="s">
        <v>339</v>
      </c>
      <c r="C22" s="53"/>
      <c r="D22" s="53"/>
      <c r="E22" s="53"/>
      <c r="F22" s="53"/>
      <c r="G22" s="53"/>
      <c r="H22" s="53"/>
      <c r="I22" s="53"/>
    </row>
    <row r="23" spans="1:9" ht="25.5">
      <c r="A23" s="74" t="s">
        <v>91</v>
      </c>
      <c r="B23" s="76">
        <v>3100</v>
      </c>
      <c r="C23" s="52">
        <f>C24+C25+C26+C27+C29+C3+C40+C41</f>
        <v>7074</v>
      </c>
      <c r="D23" s="52">
        <f>D24+D25+D26+D27+D28+D29+D30+D33+D3+D39+D40+D41</f>
        <v>10607</v>
      </c>
      <c r="E23" s="52">
        <f>E24+E25+E26+E27+E28+E29+E30+E33+E3+E40+E41</f>
        <v>9093</v>
      </c>
      <c r="F23" s="52">
        <f>F24+F25+F26+F27+F28+F29+F30+F33+F3+F40+F41</f>
        <v>2346</v>
      </c>
      <c r="G23" s="52">
        <f>G24+G25+G26+G27+G28+G29+G30+G33+G3+G40+G41</f>
        <v>2530</v>
      </c>
      <c r="H23" s="52">
        <f>H24+H25+H26+H27+H28+H29+H30+H33+H3+H40+H41</f>
        <v>2198</v>
      </c>
      <c r="I23" s="52">
        <f>I24+I25+I26+I27+I28+I29+I30+I33+I3+I40+I41</f>
        <v>2019</v>
      </c>
    </row>
    <row r="24" spans="1:9" ht="25.5">
      <c r="A24" s="58" t="s">
        <v>92</v>
      </c>
      <c r="B24" s="75">
        <v>3110</v>
      </c>
      <c r="C24" s="53">
        <v>1402</v>
      </c>
      <c r="D24" s="53">
        <v>3065</v>
      </c>
      <c r="E24" s="53">
        <f>'І Фін результат'!E119+'І Фін результат'!E73-'І Фін результат'!E90</f>
        <v>3344</v>
      </c>
      <c r="F24" s="53">
        <f>'І Фін результат'!F119+'І Фін результат'!F73-'І Фін результат'!F90</f>
        <v>909</v>
      </c>
      <c r="G24" s="53">
        <f>'І Фін результат'!G119+'І Фін результат'!G73-'І Фін результат'!G90</f>
        <v>1093</v>
      </c>
      <c r="H24" s="53">
        <f>'І Фін результат'!H119+'І Фін результат'!H73-'І Фін результат'!H90</f>
        <v>761</v>
      </c>
      <c r="I24" s="53">
        <f>'І Фін результат'!I119+'І Фін результат'!I73-'І Фін результат'!I90</f>
        <v>581</v>
      </c>
    </row>
    <row r="25" spans="1:9" ht="12.75">
      <c r="A25" s="58" t="s">
        <v>93</v>
      </c>
      <c r="B25" s="75">
        <v>3120</v>
      </c>
      <c r="C25" s="53">
        <v>3627</v>
      </c>
      <c r="D25" s="53">
        <v>4976</v>
      </c>
      <c r="E25" s="53">
        <v>3793</v>
      </c>
      <c r="F25" s="53">
        <v>949</v>
      </c>
      <c r="G25" s="53">
        <v>948</v>
      </c>
      <c r="H25" s="53">
        <v>948</v>
      </c>
      <c r="I25" s="53">
        <v>948</v>
      </c>
    </row>
    <row r="26" spans="1:9" ht="38.25">
      <c r="A26" s="58" t="s">
        <v>147</v>
      </c>
      <c r="B26" s="75">
        <v>3130</v>
      </c>
      <c r="C26" s="53"/>
      <c r="D26" s="53"/>
      <c r="E26" s="53"/>
      <c r="F26" s="53"/>
      <c r="G26" s="53"/>
      <c r="H26" s="53"/>
      <c r="I26" s="53"/>
    </row>
    <row r="27" spans="1:9" ht="38.25">
      <c r="A27" s="58" t="s">
        <v>94</v>
      </c>
      <c r="B27" s="75">
        <v>3140</v>
      </c>
      <c r="C27" s="52">
        <f>C28+C30+C33</f>
        <v>1886</v>
      </c>
      <c r="D27" s="52"/>
      <c r="E27" s="52"/>
      <c r="F27" s="52"/>
      <c r="G27" s="52"/>
      <c r="H27" s="52"/>
      <c r="I27" s="52"/>
    </row>
    <row r="28" spans="1:9" ht="15" customHeight="1">
      <c r="A28" s="58" t="s">
        <v>108</v>
      </c>
      <c r="B28" s="55">
        <v>3141</v>
      </c>
      <c r="C28" s="53">
        <v>1</v>
      </c>
      <c r="D28" s="53"/>
      <c r="E28" s="53"/>
      <c r="F28" s="53"/>
      <c r="G28" s="53"/>
      <c r="H28" s="53"/>
      <c r="I28" s="53"/>
    </row>
    <row r="29" spans="1:9" ht="12.75">
      <c r="A29" s="58" t="s">
        <v>95</v>
      </c>
      <c r="B29" s="55">
        <v>3142</v>
      </c>
      <c r="C29" s="53"/>
      <c r="D29" s="53"/>
      <c r="E29" s="53"/>
      <c r="F29" s="53"/>
      <c r="G29" s="53"/>
      <c r="H29" s="53"/>
      <c r="I29" s="53"/>
    </row>
    <row r="30" spans="1:9" ht="12.75">
      <c r="A30" s="58" t="s">
        <v>73</v>
      </c>
      <c r="B30" s="55">
        <v>3143</v>
      </c>
      <c r="C30" s="53">
        <v>819</v>
      </c>
      <c r="D30" s="53">
        <v>1113</v>
      </c>
      <c r="E30" s="53">
        <f>'ІІ Розр з бюджетом'!E26</f>
        <v>848</v>
      </c>
      <c r="F30" s="53">
        <f>'ІІ Розр з бюджетом'!F26</f>
        <v>212</v>
      </c>
      <c r="G30" s="53">
        <f>'ІІ Розр з бюджетом'!G26</f>
        <v>212</v>
      </c>
      <c r="H30" s="53">
        <f>'ІІ Розр з бюджетом'!H26</f>
        <v>212</v>
      </c>
      <c r="I30" s="53">
        <f>'ІІ Розр з бюджетом'!I26</f>
        <v>212</v>
      </c>
    </row>
    <row r="31" spans="1:9" ht="12.75">
      <c r="A31" s="58" t="s">
        <v>258</v>
      </c>
      <c r="B31" s="55" t="s">
        <v>259</v>
      </c>
      <c r="C31" s="53">
        <v>810</v>
      </c>
      <c r="D31" s="53"/>
      <c r="E31" s="53"/>
      <c r="F31" s="53"/>
      <c r="G31" s="53"/>
      <c r="H31" s="53"/>
      <c r="I31" s="53"/>
    </row>
    <row r="32" spans="1:9" ht="12.75">
      <c r="A32" s="58" t="s">
        <v>260</v>
      </c>
      <c r="B32" s="55" t="s">
        <v>261</v>
      </c>
      <c r="C32" s="53">
        <v>9</v>
      </c>
      <c r="D32" s="53"/>
      <c r="E32" s="53"/>
      <c r="F32" s="53"/>
      <c r="G32" s="53"/>
      <c r="H32" s="53"/>
      <c r="I32" s="53"/>
    </row>
    <row r="33" spans="1:9" ht="28.5" customHeight="1">
      <c r="A33" s="58" t="s">
        <v>96</v>
      </c>
      <c r="B33" s="61">
        <v>3144</v>
      </c>
      <c r="C33" s="52">
        <f>C34+C35+C38</f>
        <v>1066</v>
      </c>
      <c r="D33" s="52">
        <f aca="true" t="shared" si="1" ref="D33:I33">D34+D35+D38</f>
        <v>1453</v>
      </c>
      <c r="E33" s="53">
        <f t="shared" si="1"/>
        <v>1108</v>
      </c>
      <c r="F33" s="53">
        <f t="shared" si="1"/>
        <v>276</v>
      </c>
      <c r="G33" s="53">
        <f t="shared" si="1"/>
        <v>277</v>
      </c>
      <c r="H33" s="53">
        <f t="shared" si="1"/>
        <v>277</v>
      </c>
      <c r="I33" s="53">
        <f t="shared" si="1"/>
        <v>278</v>
      </c>
    </row>
    <row r="34" spans="1:9" ht="30" customHeight="1">
      <c r="A34" s="58" t="s">
        <v>148</v>
      </c>
      <c r="B34" s="55" t="s">
        <v>158</v>
      </c>
      <c r="C34" s="53">
        <v>4</v>
      </c>
      <c r="D34" s="53"/>
      <c r="E34" s="53"/>
      <c r="F34" s="53"/>
      <c r="G34" s="53"/>
      <c r="H34" s="53"/>
      <c r="I34" s="53"/>
    </row>
    <row r="35" spans="1:9" ht="12.75">
      <c r="A35" s="58" t="s">
        <v>166</v>
      </c>
      <c r="B35" s="55" t="s">
        <v>262</v>
      </c>
      <c r="C35" s="53">
        <f>C36+C37</f>
        <v>68</v>
      </c>
      <c r="D35" s="53">
        <f>D36+D37</f>
        <v>93</v>
      </c>
      <c r="E35" s="53">
        <f>E36+E37</f>
        <v>71</v>
      </c>
      <c r="F35" s="53">
        <v>17</v>
      </c>
      <c r="G35" s="53">
        <v>18</v>
      </c>
      <c r="H35" s="53">
        <v>18</v>
      </c>
      <c r="I35" s="53">
        <v>18</v>
      </c>
    </row>
    <row r="36" spans="1:9" ht="12.75">
      <c r="A36" s="58" t="s">
        <v>266</v>
      </c>
      <c r="B36" s="167" t="s">
        <v>264</v>
      </c>
      <c r="C36" s="53">
        <v>67</v>
      </c>
      <c r="D36" s="53">
        <v>93</v>
      </c>
      <c r="E36" s="53">
        <f>'ІІ Розр з бюджетом'!E30</f>
        <v>71</v>
      </c>
      <c r="F36" s="53">
        <f>'ІІ Розр з бюджетом'!F30</f>
        <v>17</v>
      </c>
      <c r="G36" s="53">
        <f>'ІІ Розр з бюджетом'!G30</f>
        <v>18</v>
      </c>
      <c r="H36" s="53">
        <f>'ІІ Розр з бюджетом'!H30</f>
        <v>18</v>
      </c>
      <c r="I36" s="53">
        <f>'ІІ Розр з бюджетом'!I30</f>
        <v>18</v>
      </c>
    </row>
    <row r="37" spans="1:9" ht="12.75">
      <c r="A37" s="58" t="s">
        <v>267</v>
      </c>
      <c r="B37" s="167" t="s">
        <v>265</v>
      </c>
      <c r="C37" s="53">
        <v>1</v>
      </c>
      <c r="D37" s="53"/>
      <c r="E37" s="53"/>
      <c r="F37" s="53"/>
      <c r="G37" s="53"/>
      <c r="H37" s="53"/>
      <c r="I37" s="53"/>
    </row>
    <row r="38" spans="1:9" ht="38.25">
      <c r="A38" s="58" t="s">
        <v>268</v>
      </c>
      <c r="B38" s="55" t="s">
        <v>263</v>
      </c>
      <c r="C38" s="53">
        <v>994</v>
      </c>
      <c r="D38" s="53">
        <v>1360</v>
      </c>
      <c r="E38" s="53">
        <f>'ІІ Розр з бюджетом'!E35</f>
        <v>1037</v>
      </c>
      <c r="F38" s="53">
        <f>'ІІ Розр з бюджетом'!F35</f>
        <v>259</v>
      </c>
      <c r="G38" s="53">
        <f>'ІІ Розр з бюджетом'!G35</f>
        <v>259</v>
      </c>
      <c r="H38" s="53">
        <f>'ІІ Розр з бюджетом'!H35</f>
        <v>259</v>
      </c>
      <c r="I38" s="53">
        <f>'ІІ Розр з бюджетом'!I35</f>
        <v>260</v>
      </c>
    </row>
    <row r="39" spans="1:9" ht="12.75">
      <c r="A39" s="58" t="s">
        <v>274</v>
      </c>
      <c r="B39" s="55">
        <v>3150</v>
      </c>
      <c r="C39" s="53"/>
      <c r="D39" s="53"/>
      <c r="E39" s="53"/>
      <c r="F39" s="53"/>
      <c r="G39" s="53"/>
      <c r="H39" s="53"/>
      <c r="I39" s="53"/>
    </row>
    <row r="40" spans="1:9" ht="12.75">
      <c r="A40" s="58" t="s">
        <v>97</v>
      </c>
      <c r="B40" s="75">
        <v>3160</v>
      </c>
      <c r="C40" s="53"/>
      <c r="D40" s="53"/>
      <c r="E40" s="53"/>
      <c r="F40" s="53"/>
      <c r="G40" s="53"/>
      <c r="H40" s="53"/>
      <c r="I40" s="53"/>
    </row>
    <row r="41" spans="1:9" ht="12.75">
      <c r="A41" s="58" t="s">
        <v>18</v>
      </c>
      <c r="B41" s="76">
        <v>3170</v>
      </c>
      <c r="C41" s="52">
        <f>C42</f>
        <v>159</v>
      </c>
      <c r="D41" s="53"/>
      <c r="E41" s="53"/>
      <c r="F41" s="53"/>
      <c r="G41" s="53"/>
      <c r="H41" s="53"/>
      <c r="I41" s="53"/>
    </row>
    <row r="42" spans="1:9" ht="12.75">
      <c r="A42" s="58" t="s">
        <v>269</v>
      </c>
      <c r="B42" s="75" t="s">
        <v>340</v>
      </c>
      <c r="C42" s="53">
        <v>159</v>
      </c>
      <c r="D42" s="53"/>
      <c r="E42" s="53"/>
      <c r="F42" s="53"/>
      <c r="G42" s="53"/>
      <c r="H42" s="53"/>
      <c r="I42" s="53"/>
    </row>
    <row r="43" spans="1:9" ht="25.5">
      <c r="A43" s="74" t="s">
        <v>98</v>
      </c>
      <c r="B43" s="76">
        <v>3195</v>
      </c>
      <c r="C43" s="53">
        <f aca="true" t="shared" si="2" ref="C43:I43">C8-C23</f>
        <v>910</v>
      </c>
      <c r="D43" s="53">
        <f t="shared" si="2"/>
        <v>783</v>
      </c>
      <c r="E43" s="53">
        <f t="shared" si="2"/>
        <v>5655</v>
      </c>
      <c r="F43" s="171">
        <f t="shared" si="2"/>
        <v>-73</v>
      </c>
      <c r="G43" s="53">
        <f t="shared" si="2"/>
        <v>4094</v>
      </c>
      <c r="H43" s="53">
        <f t="shared" si="2"/>
        <v>1379</v>
      </c>
      <c r="I43" s="53">
        <f t="shared" si="2"/>
        <v>255</v>
      </c>
    </row>
    <row r="44" spans="1:9" ht="19.5" customHeight="1">
      <c r="A44" s="251" t="s">
        <v>99</v>
      </c>
      <c r="B44" s="252"/>
      <c r="C44" s="252"/>
      <c r="D44" s="252"/>
      <c r="E44" s="252"/>
      <c r="F44" s="252"/>
      <c r="G44" s="252"/>
      <c r="H44" s="252"/>
      <c r="I44" s="220"/>
    </row>
    <row r="45" spans="1:9" ht="25.5">
      <c r="A45" s="161" t="s">
        <v>100</v>
      </c>
      <c r="B45" s="162">
        <v>3200</v>
      </c>
      <c r="C45" s="168">
        <v>0</v>
      </c>
      <c r="D45" s="52">
        <f>D46+D47+D48</f>
        <v>0</v>
      </c>
      <c r="E45" s="52"/>
      <c r="F45" s="52"/>
      <c r="G45" s="52"/>
      <c r="H45" s="52"/>
      <c r="I45" s="52"/>
    </row>
    <row r="46" spans="1:9" ht="25.5">
      <c r="A46" s="58" t="s">
        <v>101</v>
      </c>
      <c r="B46" s="55">
        <v>3210</v>
      </c>
      <c r="C46" s="53"/>
      <c r="D46" s="53"/>
      <c r="E46" s="53"/>
      <c r="F46" s="53"/>
      <c r="G46" s="53"/>
      <c r="H46" s="53"/>
      <c r="I46" s="53"/>
    </row>
    <row r="47" spans="1:9" ht="25.5">
      <c r="A47" s="58" t="s">
        <v>102</v>
      </c>
      <c r="B47" s="75">
        <v>3220</v>
      </c>
      <c r="C47" s="53"/>
      <c r="D47" s="53"/>
      <c r="E47" s="53"/>
      <c r="F47" s="53"/>
      <c r="G47" s="53"/>
      <c r="H47" s="53"/>
      <c r="I47" s="53"/>
    </row>
    <row r="48" spans="1:9" ht="12.75">
      <c r="A48" s="58" t="s">
        <v>321</v>
      </c>
      <c r="B48" s="75">
        <v>3230</v>
      </c>
      <c r="C48" s="53"/>
      <c r="D48" s="53"/>
      <c r="E48" s="53"/>
      <c r="F48" s="53"/>
      <c r="G48" s="53"/>
      <c r="H48" s="53"/>
      <c r="I48" s="53"/>
    </row>
    <row r="49" spans="1:9" ht="25.5">
      <c r="A49" s="74" t="s">
        <v>103</v>
      </c>
      <c r="B49" s="76">
        <v>3255</v>
      </c>
      <c r="C49" s="52">
        <f aca="true" t="shared" si="3" ref="C49:I49">C50+C53+C54+C55</f>
        <v>928</v>
      </c>
      <c r="D49" s="52">
        <f t="shared" si="3"/>
        <v>783</v>
      </c>
      <c r="E49" s="52">
        <f>E50+E53+E54+E55</f>
        <v>5655</v>
      </c>
      <c r="F49" s="52">
        <f t="shared" si="3"/>
        <v>0</v>
      </c>
      <c r="G49" s="52">
        <f t="shared" si="3"/>
        <v>4351</v>
      </c>
      <c r="H49" s="52">
        <f t="shared" si="3"/>
        <v>1304</v>
      </c>
      <c r="I49" s="52">
        <f t="shared" si="3"/>
        <v>0</v>
      </c>
    </row>
    <row r="50" spans="1:9" ht="25.5">
      <c r="A50" s="58" t="s">
        <v>322</v>
      </c>
      <c r="B50" s="75">
        <v>3260</v>
      </c>
      <c r="C50" s="53">
        <f>C51+C52</f>
        <v>928</v>
      </c>
      <c r="D50" s="53">
        <f aca="true" t="shared" si="4" ref="D50:I50">D51+D52</f>
        <v>783</v>
      </c>
      <c r="E50" s="53">
        <f t="shared" si="4"/>
        <v>5655</v>
      </c>
      <c r="F50" s="53">
        <f t="shared" si="4"/>
        <v>0</v>
      </c>
      <c r="G50" s="53">
        <f t="shared" si="4"/>
        <v>4351</v>
      </c>
      <c r="H50" s="53">
        <f>H51+H52</f>
        <v>1304</v>
      </c>
      <c r="I50" s="53">
        <f t="shared" si="4"/>
        <v>0</v>
      </c>
    </row>
    <row r="51" spans="1:9" ht="28.5" customHeight="1">
      <c r="A51" s="58" t="s">
        <v>342</v>
      </c>
      <c r="B51" s="75" t="s">
        <v>341</v>
      </c>
      <c r="C51" s="53">
        <v>712</v>
      </c>
      <c r="D51" s="53">
        <v>673</v>
      </c>
      <c r="E51" s="53">
        <f>'ІV Кап інвестиції'!E9</f>
        <v>5655</v>
      </c>
      <c r="F51" s="53">
        <f>'ІV Кап інвестиції'!F9</f>
        <v>0</v>
      </c>
      <c r="G51" s="71">
        <f>'ІV Кап інвестиції'!G9</f>
        <v>4351</v>
      </c>
      <c r="H51" s="71">
        <f>'ІV Кап інвестиції'!H9</f>
        <v>1304</v>
      </c>
      <c r="I51" s="53">
        <f>'ІV Кап інвестиції'!I9</f>
        <v>0</v>
      </c>
    </row>
    <row r="52" spans="1:9" ht="25.5">
      <c r="A52" s="58" t="s">
        <v>234</v>
      </c>
      <c r="B52" s="75" t="s">
        <v>343</v>
      </c>
      <c r="C52" s="53">
        <v>216</v>
      </c>
      <c r="D52" s="53">
        <v>110</v>
      </c>
      <c r="E52" s="53">
        <f>'ІV Кап інвестиції'!E10</f>
        <v>0</v>
      </c>
      <c r="F52" s="53"/>
      <c r="G52" s="53"/>
      <c r="H52" s="53"/>
      <c r="I52" s="53"/>
    </row>
    <row r="53" spans="1:9" ht="25.5">
      <c r="A53" s="58" t="s">
        <v>323</v>
      </c>
      <c r="B53" s="75">
        <v>3265</v>
      </c>
      <c r="C53" s="53"/>
      <c r="D53" s="53"/>
      <c r="E53" s="53"/>
      <c r="F53" s="53"/>
      <c r="G53" s="53"/>
      <c r="H53" s="53"/>
      <c r="I53" s="53"/>
    </row>
    <row r="54" spans="1:9" ht="38.25">
      <c r="A54" s="58" t="s">
        <v>324</v>
      </c>
      <c r="B54" s="75">
        <v>3270</v>
      </c>
      <c r="C54" s="53"/>
      <c r="D54" s="53"/>
      <c r="E54" s="53"/>
      <c r="F54" s="53"/>
      <c r="G54" s="53"/>
      <c r="H54" s="53"/>
      <c r="I54" s="53"/>
    </row>
    <row r="55" spans="1:9" ht="12.75">
      <c r="A55" s="58" t="s">
        <v>18</v>
      </c>
      <c r="B55" s="75">
        <v>3280</v>
      </c>
      <c r="C55" s="53"/>
      <c r="D55" s="53"/>
      <c r="E55" s="53"/>
      <c r="F55" s="53"/>
      <c r="G55" s="53"/>
      <c r="H55" s="53"/>
      <c r="I55" s="53"/>
    </row>
    <row r="56" spans="1:9" ht="25.5">
      <c r="A56" s="169" t="s">
        <v>104</v>
      </c>
      <c r="B56" s="170">
        <v>3295</v>
      </c>
      <c r="C56" s="171">
        <f aca="true" t="shared" si="5" ref="C56:I56">C45-C49</f>
        <v>-928</v>
      </c>
      <c r="D56" s="53">
        <f t="shared" si="5"/>
        <v>-783</v>
      </c>
      <c r="E56" s="53">
        <f t="shared" si="5"/>
        <v>-5655</v>
      </c>
      <c r="F56" s="53">
        <f t="shared" si="5"/>
        <v>0</v>
      </c>
      <c r="G56" s="53">
        <f t="shared" si="5"/>
        <v>-4351</v>
      </c>
      <c r="H56" s="53">
        <f t="shared" si="5"/>
        <v>-1304</v>
      </c>
      <c r="I56" s="53">
        <f t="shared" si="5"/>
        <v>0</v>
      </c>
    </row>
    <row r="57" spans="1:9" ht="12.75">
      <c r="A57" s="74" t="s">
        <v>105</v>
      </c>
      <c r="B57" s="76">
        <v>3400</v>
      </c>
      <c r="C57" s="172">
        <f>C59-C58</f>
        <v>-18</v>
      </c>
      <c r="D57" s="53">
        <f aca="true" t="shared" si="6" ref="D57:I57">D43+D56</f>
        <v>0</v>
      </c>
      <c r="E57" s="53">
        <f t="shared" si="6"/>
        <v>0</v>
      </c>
      <c r="F57" s="52">
        <f t="shared" si="6"/>
        <v>-73</v>
      </c>
      <c r="G57" s="52">
        <f t="shared" si="6"/>
        <v>-257</v>
      </c>
      <c r="H57" s="52">
        <f t="shared" si="6"/>
        <v>75</v>
      </c>
      <c r="I57" s="52">
        <f t="shared" si="6"/>
        <v>255</v>
      </c>
    </row>
    <row r="58" spans="1:9" ht="12.75">
      <c r="A58" s="58" t="s">
        <v>106</v>
      </c>
      <c r="B58" s="75">
        <v>3405</v>
      </c>
      <c r="C58" s="173">
        <v>21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</row>
    <row r="59" spans="1:9" ht="12.75">
      <c r="A59" s="58" t="s">
        <v>107</v>
      </c>
      <c r="B59" s="75">
        <v>3415</v>
      </c>
      <c r="C59" s="173">
        <v>3</v>
      </c>
      <c r="D59" s="53"/>
      <c r="E59" s="53"/>
      <c r="F59" s="53">
        <v>0</v>
      </c>
      <c r="G59" s="53">
        <v>0</v>
      </c>
      <c r="H59" s="53">
        <v>0</v>
      </c>
      <c r="I59" s="53">
        <v>0</v>
      </c>
    </row>
    <row r="60" spans="1:9" ht="12.75">
      <c r="A60" s="174"/>
      <c r="B60" s="175"/>
      <c r="C60" s="176"/>
      <c r="D60" s="177"/>
      <c r="E60" s="178"/>
      <c r="F60" s="177"/>
      <c r="G60" s="177"/>
      <c r="H60" s="177"/>
      <c r="I60" s="177"/>
    </row>
    <row r="61" spans="1:19" ht="12.75">
      <c r="A61" s="110" t="s">
        <v>244</v>
      </c>
      <c r="B61" s="111"/>
      <c r="C61" s="112"/>
      <c r="D61" s="112"/>
      <c r="F61" s="113" t="s">
        <v>293</v>
      </c>
      <c r="G61" s="113"/>
      <c r="H61" s="114"/>
      <c r="I61" s="114"/>
      <c r="K61" s="110"/>
      <c r="L61" s="115"/>
      <c r="M61" s="179"/>
      <c r="N61" s="179"/>
      <c r="O61" s="179"/>
      <c r="P61" s="180"/>
      <c r="Q61" s="114"/>
      <c r="R61" s="114"/>
      <c r="S61" s="114"/>
    </row>
    <row r="62" spans="3:19" ht="12.75">
      <c r="C62" s="181"/>
      <c r="D62" s="68"/>
      <c r="E62" s="68"/>
      <c r="G62" s="117"/>
      <c r="I62" s="114"/>
      <c r="K62" s="182"/>
      <c r="L62" s="114"/>
      <c r="M62" s="183"/>
      <c r="N62" s="183"/>
      <c r="O62" s="183"/>
      <c r="P62" s="184"/>
      <c r="Q62" s="185"/>
      <c r="R62" s="185"/>
      <c r="S62" s="185"/>
    </row>
    <row r="63" spans="1:9" ht="12.75">
      <c r="A63" s="110"/>
      <c r="B63" s="115"/>
      <c r="C63" s="116"/>
      <c r="D63" s="116"/>
      <c r="E63" s="116"/>
      <c r="F63" s="180"/>
      <c r="G63" s="113"/>
      <c r="H63" s="114"/>
      <c r="I63" s="118"/>
    </row>
    <row r="64" spans="1:9" ht="12.75">
      <c r="A64" s="118"/>
      <c r="B64" s="118"/>
      <c r="C64" s="186"/>
      <c r="D64" s="118"/>
      <c r="E64" s="118"/>
      <c r="F64" s="118"/>
      <c r="G64" s="118"/>
      <c r="H64" s="118"/>
      <c r="I64" s="118"/>
    </row>
    <row r="65" spans="1:9" ht="12.75">
      <c r="A65" s="118"/>
      <c r="B65" s="118"/>
      <c r="C65" s="186"/>
      <c r="D65" s="118"/>
      <c r="E65" s="118"/>
      <c r="F65" s="118"/>
      <c r="G65" s="118"/>
      <c r="H65" s="118"/>
      <c r="I65" s="118"/>
    </row>
    <row r="66" spans="1:9" ht="12.75">
      <c r="A66" s="118"/>
      <c r="B66" s="118"/>
      <c r="C66" s="186"/>
      <c r="D66" s="118"/>
      <c r="E66" s="118"/>
      <c r="F66" s="118"/>
      <c r="G66" s="118"/>
      <c r="H66" s="118"/>
      <c r="I66" s="118"/>
    </row>
    <row r="67" spans="1:9" ht="12.75">
      <c r="A67" s="119"/>
      <c r="B67" s="119"/>
      <c r="C67" s="187"/>
      <c r="D67" s="119"/>
      <c r="E67" s="119"/>
      <c r="F67" s="119"/>
      <c r="G67" s="119"/>
      <c r="H67" s="119"/>
      <c r="I67" s="119"/>
    </row>
    <row r="68" spans="1:9" ht="12.75">
      <c r="A68" s="119"/>
      <c r="B68" s="119"/>
      <c r="C68" s="187"/>
      <c r="D68" s="119"/>
      <c r="E68" s="119"/>
      <c r="F68" s="119"/>
      <c r="G68" s="119"/>
      <c r="H68" s="119"/>
      <c r="I68" s="119"/>
    </row>
    <row r="69" spans="1:9" ht="12.75">
      <c r="A69" s="119"/>
      <c r="B69" s="119"/>
      <c r="C69" s="187"/>
      <c r="D69" s="119"/>
      <c r="E69" s="119"/>
      <c r="F69" s="119"/>
      <c r="G69" s="119"/>
      <c r="H69" s="119"/>
      <c r="I69" s="119"/>
    </row>
    <row r="70" spans="1:9" ht="12.75">
      <c r="A70" s="119"/>
      <c r="B70" s="119"/>
      <c r="C70" s="187"/>
      <c r="D70" s="119"/>
      <c r="E70" s="119"/>
      <c r="F70" s="119"/>
      <c r="G70" s="119"/>
      <c r="H70" s="119"/>
      <c r="I70" s="119"/>
    </row>
    <row r="71" spans="1:9" ht="12.75">
      <c r="A71" s="119"/>
      <c r="B71" s="119"/>
      <c r="C71" s="187"/>
      <c r="D71" s="119"/>
      <c r="E71" s="119"/>
      <c r="F71" s="119"/>
      <c r="G71" s="119"/>
      <c r="H71" s="119"/>
      <c r="I71" s="119"/>
    </row>
    <row r="72" spans="1:9" ht="12.75">
      <c r="A72" s="119"/>
      <c r="B72" s="119"/>
      <c r="C72" s="187"/>
      <c r="D72" s="119"/>
      <c r="E72" s="119"/>
      <c r="F72" s="119"/>
      <c r="G72" s="119"/>
      <c r="H72" s="119"/>
      <c r="I72" s="119"/>
    </row>
    <row r="73" spans="1:9" ht="12.75">
      <c r="A73" s="119"/>
      <c r="B73" s="119"/>
      <c r="C73" s="187"/>
      <c r="D73" s="119"/>
      <c r="E73" s="119"/>
      <c r="F73" s="119"/>
      <c r="G73" s="119"/>
      <c r="H73" s="119"/>
      <c r="I73" s="119"/>
    </row>
  </sheetData>
  <sheetProtection/>
  <mergeCells count="10">
    <mergeCell ref="A44:I44"/>
    <mergeCell ref="G1:I1"/>
    <mergeCell ref="B4:B5"/>
    <mergeCell ref="C4:C5"/>
    <mergeCell ref="D4:D5"/>
    <mergeCell ref="A7:I7"/>
    <mergeCell ref="A2:I2"/>
    <mergeCell ref="E4:E5"/>
    <mergeCell ref="F4:I4"/>
    <mergeCell ref="A4:A5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0" customWidth="1"/>
    <col min="2" max="2" width="6.421875" style="10" customWidth="1"/>
    <col min="3" max="3" width="8.00390625" style="10" customWidth="1"/>
    <col min="4" max="4" width="8.421875" style="10" customWidth="1"/>
    <col min="5" max="5" width="7.57421875" style="10" customWidth="1"/>
    <col min="6" max="6" width="7.7109375" style="10" customWidth="1"/>
    <col min="7" max="7" width="7.57421875" style="10" customWidth="1"/>
    <col min="8" max="8" width="7.28125" style="10" bestFit="1" customWidth="1"/>
    <col min="9" max="9" width="6.57421875" style="10" customWidth="1"/>
    <col min="10" max="16384" width="9.140625" style="10" customWidth="1"/>
  </cols>
  <sheetData>
    <row r="1" spans="7:9" ht="15.75">
      <c r="G1" s="247" t="s">
        <v>150</v>
      </c>
      <c r="H1" s="247"/>
      <c r="I1" s="247"/>
    </row>
    <row r="2" spans="1:9" ht="15.75">
      <c r="A2" s="217" t="s">
        <v>109</v>
      </c>
      <c r="B2" s="217"/>
      <c r="C2" s="217"/>
      <c r="D2" s="217"/>
      <c r="E2" s="217"/>
      <c r="F2" s="217"/>
      <c r="G2" s="217"/>
      <c r="H2" s="217"/>
      <c r="I2" s="217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86.25" customHeight="1">
      <c r="A4" s="2" t="s">
        <v>1</v>
      </c>
      <c r="B4" s="3" t="s">
        <v>2</v>
      </c>
      <c r="C4" s="3" t="s">
        <v>291</v>
      </c>
      <c r="D4" s="3" t="s">
        <v>290</v>
      </c>
      <c r="E4" s="3" t="s">
        <v>289</v>
      </c>
      <c r="F4" s="226" t="s">
        <v>3</v>
      </c>
      <c r="G4" s="226"/>
      <c r="H4" s="226"/>
      <c r="I4" s="226"/>
    </row>
    <row r="5" spans="1:9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</row>
    <row r="6" spans="1:9" s="9" customFormat="1" ht="12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9" ht="42.75">
      <c r="A7" s="5" t="s">
        <v>110</v>
      </c>
      <c r="B7" s="23">
        <v>4000</v>
      </c>
      <c r="C7" s="12">
        <f aca="true" t="shared" si="0" ref="C7:I7">C8+C9+C10+C11+C12+C13</f>
        <v>928</v>
      </c>
      <c r="D7" s="12">
        <f t="shared" si="0"/>
        <v>783</v>
      </c>
      <c r="E7" s="12">
        <f>E8+E9+E10+E11+E12+E13</f>
        <v>5655</v>
      </c>
      <c r="F7" s="12">
        <f t="shared" si="0"/>
        <v>0</v>
      </c>
      <c r="G7" s="12">
        <f t="shared" si="0"/>
        <v>4351</v>
      </c>
      <c r="H7" s="12">
        <f t="shared" si="0"/>
        <v>1304</v>
      </c>
      <c r="I7" s="12">
        <f t="shared" si="0"/>
        <v>0</v>
      </c>
    </row>
    <row r="8" spans="1:9" ht="15">
      <c r="A8" s="1" t="s">
        <v>111</v>
      </c>
      <c r="B8" s="24" t="s">
        <v>112</v>
      </c>
      <c r="C8" s="6">
        <v>0</v>
      </c>
      <c r="D8" s="6"/>
      <c r="E8" s="6"/>
      <c r="F8" s="6"/>
      <c r="G8" s="6"/>
      <c r="H8" s="6"/>
      <c r="I8" s="6"/>
    </row>
    <row r="9" spans="1:9" ht="30">
      <c r="A9" s="1" t="s">
        <v>113</v>
      </c>
      <c r="B9" s="23">
        <v>4020</v>
      </c>
      <c r="C9" s="6">
        <v>712</v>
      </c>
      <c r="D9" s="6">
        <v>673</v>
      </c>
      <c r="E9" s="6">
        <f>G9+H9</f>
        <v>5655</v>
      </c>
      <c r="F9" s="6"/>
      <c r="G9" s="71">
        <v>4351</v>
      </c>
      <c r="H9" s="71">
        <f>1304</f>
        <v>1304</v>
      </c>
      <c r="I9" s="6">
        <v>0</v>
      </c>
    </row>
    <row r="10" spans="1:9" ht="45">
      <c r="A10" s="1" t="s">
        <v>114</v>
      </c>
      <c r="B10" s="24">
        <v>4030</v>
      </c>
      <c r="C10" s="6">
        <v>216</v>
      </c>
      <c r="D10" s="6">
        <v>110</v>
      </c>
      <c r="E10" s="6"/>
      <c r="F10" s="6"/>
      <c r="G10" s="6"/>
      <c r="H10" s="6"/>
      <c r="I10" s="6"/>
    </row>
    <row r="11" spans="1:9" ht="30">
      <c r="A11" s="1" t="s">
        <v>115</v>
      </c>
      <c r="B11" s="23">
        <v>4040</v>
      </c>
      <c r="C11" s="6"/>
      <c r="D11" s="6"/>
      <c r="E11" s="6"/>
      <c r="F11" s="6"/>
      <c r="G11" s="6"/>
      <c r="H11" s="6"/>
      <c r="I11" s="6"/>
    </row>
    <row r="12" spans="1:9" ht="60">
      <c r="A12" s="1" t="s">
        <v>116</v>
      </c>
      <c r="B12" s="24">
        <v>4050</v>
      </c>
      <c r="C12" s="6">
        <v>0</v>
      </c>
      <c r="D12" s="6"/>
      <c r="E12" s="6"/>
      <c r="F12" s="6"/>
      <c r="G12" s="6"/>
      <c r="H12" s="6"/>
      <c r="I12" s="6"/>
    </row>
    <row r="13" spans="1:9" ht="15">
      <c r="A13" s="1" t="s">
        <v>117</v>
      </c>
      <c r="B13" s="25">
        <v>4060</v>
      </c>
      <c r="C13" s="6">
        <v>0</v>
      </c>
      <c r="D13" s="6"/>
      <c r="E13" s="6"/>
      <c r="F13" s="6"/>
      <c r="G13" s="6"/>
      <c r="H13" s="6"/>
      <c r="I13" s="6"/>
    </row>
    <row r="17" spans="1:9" ht="15" customHeight="1">
      <c r="A17" s="16" t="s">
        <v>244</v>
      </c>
      <c r="B17" s="101"/>
      <c r="C17" s="102"/>
      <c r="D17" s="102"/>
      <c r="E17" s="103" t="s">
        <v>293</v>
      </c>
      <c r="F17" s="18"/>
      <c r="G17" s="103"/>
      <c r="H17" s="19"/>
      <c r="I17" s="19"/>
    </row>
    <row r="18" spans="1:9" ht="15.75">
      <c r="A18" s="20"/>
      <c r="B18" s="45"/>
      <c r="C18" s="45"/>
      <c r="D18" s="45"/>
      <c r="F18" s="21"/>
      <c r="G18" s="104"/>
      <c r="H18" s="22"/>
      <c r="I18" s="22"/>
    </row>
    <row r="19" spans="1:9" ht="15">
      <c r="A19" s="16"/>
      <c r="B19" s="17"/>
      <c r="C19" s="107"/>
      <c r="D19" s="108"/>
      <c r="E19" s="108"/>
      <c r="F19" s="18"/>
      <c r="G19" s="103"/>
      <c r="H19" s="19"/>
      <c r="I19" s="19"/>
    </row>
    <row r="20" spans="1:9" ht="14.25">
      <c r="A20" s="105"/>
      <c r="B20" s="105"/>
      <c r="C20" s="105"/>
      <c r="D20" s="105"/>
      <c r="E20" s="105"/>
      <c r="F20" s="105"/>
      <c r="G20" s="105"/>
      <c r="H20" s="105"/>
      <c r="I20" s="105"/>
    </row>
    <row r="21" spans="1:9" ht="14.25">
      <c r="A21" s="105"/>
      <c r="B21" s="105"/>
      <c r="C21" s="105"/>
      <c r="D21" s="105"/>
      <c r="E21" s="105"/>
      <c r="F21" s="105"/>
      <c r="G21" s="105"/>
      <c r="H21" s="105"/>
      <c r="I21" s="105"/>
    </row>
    <row r="22" spans="1:9" ht="14.25">
      <c r="A22" s="105"/>
      <c r="B22" s="105"/>
      <c r="C22" s="105"/>
      <c r="D22" s="105"/>
      <c r="E22" s="105"/>
      <c r="F22" s="105"/>
      <c r="G22" s="105"/>
      <c r="H22" s="105"/>
      <c r="I22" s="105"/>
    </row>
  </sheetData>
  <sheetProtection/>
  <mergeCells count="3">
    <mergeCell ref="G1:I1"/>
    <mergeCell ref="F4:I4"/>
    <mergeCell ref="A2:I2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140625" style="0" bestFit="1" customWidth="1"/>
    <col min="3" max="3" width="10.140625" style="89" customWidth="1"/>
    <col min="4" max="4" width="12.8515625" style="89" customWidth="1"/>
    <col min="5" max="5" width="10.57421875" style="96" customWidth="1"/>
    <col min="6" max="6" width="10.140625" style="0" customWidth="1"/>
    <col min="7" max="7" width="8.421875" style="0" customWidth="1"/>
    <col min="8" max="8" width="15.421875" style="0" customWidth="1"/>
    <col min="9" max="9" width="8.421875" style="0" customWidth="1"/>
    <col min="11" max="11" width="9.421875" style="0" customWidth="1"/>
  </cols>
  <sheetData>
    <row r="1" spans="1:5" ht="15.75">
      <c r="A1" s="46"/>
      <c r="B1" s="46"/>
      <c r="C1" s="46"/>
      <c r="E1" s="90" t="s">
        <v>151</v>
      </c>
    </row>
    <row r="2" spans="1:5" ht="15.75">
      <c r="A2" s="217" t="s">
        <v>242</v>
      </c>
      <c r="B2" s="217"/>
      <c r="C2" s="217"/>
      <c r="D2" s="217"/>
      <c r="E2" s="217"/>
    </row>
    <row r="3" spans="1:5" ht="15.75">
      <c r="A3" s="27"/>
      <c r="B3" s="27"/>
      <c r="C3" s="69"/>
      <c r="D3" s="69"/>
      <c r="E3" s="27"/>
    </row>
    <row r="4" spans="1:5" ht="113.25" customHeight="1">
      <c r="A4" s="26" t="s">
        <v>1</v>
      </c>
      <c r="B4" s="26" t="s">
        <v>84</v>
      </c>
      <c r="C4" s="3" t="s">
        <v>291</v>
      </c>
      <c r="D4" s="3" t="s">
        <v>330</v>
      </c>
      <c r="E4" s="3" t="s">
        <v>289</v>
      </c>
    </row>
    <row r="5" spans="1:5" ht="12.75">
      <c r="A5" s="28">
        <v>1</v>
      </c>
      <c r="B5" s="28">
        <v>2</v>
      </c>
      <c r="C5" s="29">
        <v>3</v>
      </c>
      <c r="D5" s="29">
        <v>4</v>
      </c>
      <c r="E5" s="91">
        <v>5</v>
      </c>
    </row>
    <row r="6" spans="1:5" ht="75" customHeight="1">
      <c r="A6" s="48" t="s">
        <v>243</v>
      </c>
      <c r="B6" s="48">
        <v>5010</v>
      </c>
      <c r="C6" s="47">
        <f>C7+C8+C9</f>
        <v>41</v>
      </c>
      <c r="D6" s="47">
        <f>D7+D8+D9</f>
        <v>41</v>
      </c>
      <c r="E6" s="92">
        <f>E7+E8+E9</f>
        <v>29</v>
      </c>
    </row>
    <row r="7" spans="1:5" ht="15" customHeight="1">
      <c r="A7" s="49" t="s">
        <v>118</v>
      </c>
      <c r="B7" s="49">
        <v>5011</v>
      </c>
      <c r="C7" s="31">
        <v>1</v>
      </c>
      <c r="D7" s="30">
        <v>1</v>
      </c>
      <c r="E7" s="93">
        <v>1</v>
      </c>
    </row>
    <row r="8" spans="1:5" ht="30" customHeight="1">
      <c r="A8" s="49" t="s">
        <v>119</v>
      </c>
      <c r="B8" s="49">
        <v>5012</v>
      </c>
      <c r="C8" s="31">
        <v>7</v>
      </c>
      <c r="D8" s="30">
        <v>7</v>
      </c>
      <c r="E8" s="93">
        <v>7</v>
      </c>
    </row>
    <row r="9" spans="1:12" ht="15" customHeight="1">
      <c r="A9" s="49" t="s">
        <v>120</v>
      </c>
      <c r="B9" s="49">
        <v>5013</v>
      </c>
      <c r="C9" s="31">
        <v>33</v>
      </c>
      <c r="D9" s="30">
        <v>33</v>
      </c>
      <c r="E9" s="93">
        <v>21</v>
      </c>
      <c r="F9" s="54"/>
      <c r="L9" s="54"/>
    </row>
    <row r="10" spans="1:7" ht="29.25" customHeight="1">
      <c r="A10" s="48" t="s">
        <v>121</v>
      </c>
      <c r="B10" s="48">
        <v>5020</v>
      </c>
      <c r="C10" s="47">
        <f>C11+C12+C13</f>
        <v>4504</v>
      </c>
      <c r="D10" s="47">
        <f>D11+D12+D13</f>
        <v>6182</v>
      </c>
      <c r="E10" s="92">
        <f>E11+E12+E13</f>
        <v>4712</v>
      </c>
      <c r="G10" s="99"/>
    </row>
    <row r="11" spans="1:6" ht="15" customHeight="1">
      <c r="A11" s="49" t="s">
        <v>118</v>
      </c>
      <c r="B11" s="49">
        <v>5021</v>
      </c>
      <c r="C11" s="31">
        <v>325</v>
      </c>
      <c r="D11" s="30">
        <v>362</v>
      </c>
      <c r="E11" s="93">
        <v>373</v>
      </c>
      <c r="F11" s="54"/>
    </row>
    <row r="12" spans="1:7" ht="30" customHeight="1">
      <c r="A12" s="49" t="s">
        <v>119</v>
      </c>
      <c r="B12" s="49">
        <v>5022</v>
      </c>
      <c r="C12" s="31">
        <v>1030</v>
      </c>
      <c r="D12" s="30">
        <v>1500</v>
      </c>
      <c r="E12" s="93">
        <v>1542</v>
      </c>
      <c r="F12" s="54"/>
      <c r="G12" s="188"/>
    </row>
    <row r="13" spans="1:5" ht="15" customHeight="1">
      <c r="A13" s="49" t="s">
        <v>120</v>
      </c>
      <c r="B13" s="49">
        <v>5023</v>
      </c>
      <c r="C13" s="31">
        <v>3149</v>
      </c>
      <c r="D13" s="30">
        <v>4320</v>
      </c>
      <c r="E13" s="141">
        <v>2797</v>
      </c>
    </row>
    <row r="14" spans="1:5" ht="45" customHeight="1">
      <c r="A14" s="48" t="s">
        <v>149</v>
      </c>
      <c r="B14" s="48">
        <v>5030</v>
      </c>
      <c r="C14" s="47">
        <v>9154</v>
      </c>
      <c r="D14" s="92">
        <f aca="true" t="shared" si="0" ref="D14:E17">D10/D6/12*1000</f>
        <v>12565.040650406503</v>
      </c>
      <c r="E14" s="92">
        <f t="shared" si="0"/>
        <v>13540.229885057472</v>
      </c>
    </row>
    <row r="15" spans="1:5" ht="15" customHeight="1">
      <c r="A15" s="49" t="s">
        <v>118</v>
      </c>
      <c r="B15" s="49">
        <v>5031</v>
      </c>
      <c r="C15" s="47">
        <v>27083</v>
      </c>
      <c r="D15" s="92">
        <f t="shared" si="0"/>
        <v>30166.666666666668</v>
      </c>
      <c r="E15" s="92">
        <f>ROUND(E11/E7/12*1000,0)</f>
        <v>31083</v>
      </c>
    </row>
    <row r="16" spans="1:5" ht="30" customHeight="1">
      <c r="A16" s="49" t="s">
        <v>119</v>
      </c>
      <c r="B16" s="49">
        <v>5032</v>
      </c>
      <c r="C16" s="47">
        <v>12262</v>
      </c>
      <c r="D16" s="92">
        <f t="shared" si="0"/>
        <v>17857.14285714286</v>
      </c>
      <c r="E16" s="92">
        <f>ROUND(E12/E8/12*1000,0)</f>
        <v>18357</v>
      </c>
    </row>
    <row r="17" spans="1:5" ht="15" customHeight="1">
      <c r="A17" s="49" t="s">
        <v>120</v>
      </c>
      <c r="B17" s="49">
        <v>5033</v>
      </c>
      <c r="C17" s="47">
        <v>7952</v>
      </c>
      <c r="D17" s="92">
        <f t="shared" si="0"/>
        <v>10909.090909090908</v>
      </c>
      <c r="E17" s="92">
        <f>ROUND(E13/E9/12*1000,0)</f>
        <v>11099</v>
      </c>
    </row>
    <row r="18" spans="1:6" ht="30" customHeight="1">
      <c r="A18" s="48" t="s">
        <v>122</v>
      </c>
      <c r="B18" s="48">
        <v>5040</v>
      </c>
      <c r="C18" s="47">
        <f>C19+C20+C21</f>
        <v>5458</v>
      </c>
      <c r="D18" s="47">
        <f>D19+D20+D21</f>
        <v>7542.4</v>
      </c>
      <c r="E18" s="92">
        <f>E19+E20+E21</f>
        <v>5748</v>
      </c>
      <c r="F18" s="51"/>
    </row>
    <row r="19" spans="1:5" ht="15" customHeight="1">
      <c r="A19" s="49" t="s">
        <v>118</v>
      </c>
      <c r="B19" s="49">
        <v>5041</v>
      </c>
      <c r="C19" s="31">
        <v>397</v>
      </c>
      <c r="D19" s="93">
        <f>ROUND(D11*1.22,0)</f>
        <v>442</v>
      </c>
      <c r="E19" s="93">
        <f>ROUND(E11*1.22,0)</f>
        <v>455</v>
      </c>
    </row>
    <row r="20" spans="1:5" ht="30" customHeight="1">
      <c r="A20" s="49" t="s">
        <v>119</v>
      </c>
      <c r="B20" s="49">
        <v>5042</v>
      </c>
      <c r="C20" s="31">
        <v>1256.5</v>
      </c>
      <c r="D20" s="93">
        <f>D12*1.22</f>
        <v>1830</v>
      </c>
      <c r="E20" s="93">
        <f>ROUND(E12*1.22,0)</f>
        <v>1881</v>
      </c>
    </row>
    <row r="21" spans="1:5" ht="15" customHeight="1">
      <c r="A21" s="49" t="s">
        <v>120</v>
      </c>
      <c r="B21" s="49">
        <v>5043</v>
      </c>
      <c r="C21" s="31">
        <v>3804.5</v>
      </c>
      <c r="D21" s="93">
        <f>D13*1.22</f>
        <v>5270.4</v>
      </c>
      <c r="E21" s="93">
        <f>ROUND(E13*1.22,0)</f>
        <v>3412</v>
      </c>
    </row>
    <row r="22" spans="1:5" ht="45" customHeight="1">
      <c r="A22" s="48" t="s">
        <v>123</v>
      </c>
      <c r="B22" s="48">
        <v>5050</v>
      </c>
      <c r="C22" s="47">
        <v>11093</v>
      </c>
      <c r="D22" s="216">
        <f>D18/D6/12*1000-1</f>
        <v>15329.081300813006</v>
      </c>
      <c r="E22" s="92">
        <f>E18/E6/12*1000</f>
        <v>16517.241379310344</v>
      </c>
    </row>
    <row r="23" spans="1:7" ht="15" customHeight="1">
      <c r="A23" s="49" t="s">
        <v>118</v>
      </c>
      <c r="B23" s="49">
        <v>5051</v>
      </c>
      <c r="C23" s="47">
        <v>33042</v>
      </c>
      <c r="D23" s="92">
        <f>D19/D7/12*1000</f>
        <v>36833.333333333336</v>
      </c>
      <c r="E23" s="92">
        <f>ROUND(E19/E7/12*1000,0)</f>
        <v>37917</v>
      </c>
      <c r="F23" s="99"/>
      <c r="G23" s="99"/>
    </row>
    <row r="24" spans="1:7" ht="30" customHeight="1">
      <c r="A24" s="49" t="s">
        <v>119</v>
      </c>
      <c r="B24" s="49">
        <v>5052</v>
      </c>
      <c r="C24" s="47">
        <v>14960</v>
      </c>
      <c r="D24" s="92">
        <f>D20/D8/12*1000</f>
        <v>21785.71428571429</v>
      </c>
      <c r="E24" s="92">
        <f>ROUND(E20/E8/12*1000,0)</f>
        <v>22393</v>
      </c>
      <c r="F24" s="99"/>
      <c r="G24" s="99"/>
    </row>
    <row r="25" spans="1:7" ht="15" customHeight="1">
      <c r="A25" s="49" t="s">
        <v>120</v>
      </c>
      <c r="B25" s="49">
        <v>5053</v>
      </c>
      <c r="C25" s="47">
        <v>9608</v>
      </c>
      <c r="D25" s="92">
        <f>D21/D9/12*1000</f>
        <v>13309.090909090906</v>
      </c>
      <c r="E25" s="92">
        <f>ROUND(E21/E9/12*1000,0)</f>
        <v>13540</v>
      </c>
      <c r="F25" s="99"/>
      <c r="G25" s="99"/>
    </row>
    <row r="27" spans="1:10" ht="15" customHeight="1">
      <c r="A27" s="16" t="s">
        <v>329</v>
      </c>
      <c r="B27" s="107"/>
      <c r="C27" s="103" t="s">
        <v>293</v>
      </c>
      <c r="E27" s="94"/>
      <c r="F27" s="86"/>
      <c r="G27" s="18"/>
      <c r="I27" s="19"/>
      <c r="J27" s="19"/>
    </row>
    <row r="28" spans="1:7" ht="15.75">
      <c r="A28" s="20"/>
      <c r="B28" s="20"/>
      <c r="C28" s="45"/>
      <c r="D28" s="104"/>
      <c r="E28" s="95"/>
      <c r="F28" s="22"/>
      <c r="G28" s="22"/>
    </row>
    <row r="29" spans="1:6" ht="15">
      <c r="A29" s="16"/>
      <c r="B29" s="16"/>
      <c r="C29" s="44"/>
      <c r="D29" s="103"/>
      <c r="E29" s="19"/>
      <c r="F29" s="109"/>
    </row>
    <row r="30" spans="1:6" ht="15">
      <c r="A30" s="20"/>
      <c r="B30" s="20"/>
      <c r="C30" s="45"/>
      <c r="D30" s="218"/>
      <c r="E30" s="218"/>
      <c r="F30" s="109"/>
    </row>
  </sheetData>
  <sheetProtection/>
  <mergeCells count="2">
    <mergeCell ref="D30:E30"/>
    <mergeCell ref="A2:E2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7" sqref="A7:I7"/>
    </sheetView>
  </sheetViews>
  <sheetFormatPr defaultColWidth="9.140625" defaultRowHeight="12.75"/>
  <cols>
    <col min="1" max="1" width="27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144" customFormat="1" ht="15.75">
      <c r="A1" s="142"/>
      <c r="B1" s="143"/>
      <c r="C1" s="143"/>
      <c r="D1" s="143"/>
      <c r="E1" s="143"/>
      <c r="F1" s="143"/>
      <c r="G1" s="143"/>
      <c r="H1" s="259" t="s">
        <v>309</v>
      </c>
      <c r="I1" s="259"/>
    </row>
    <row r="2" spans="1:9" s="144" customFormat="1" ht="36" customHeight="1">
      <c r="A2" s="260" t="s">
        <v>310</v>
      </c>
      <c r="B2" s="260"/>
      <c r="C2" s="260"/>
      <c r="D2" s="260"/>
      <c r="E2" s="260"/>
      <c r="F2" s="260"/>
      <c r="G2" s="260"/>
      <c r="H2" s="260"/>
      <c r="I2" s="260"/>
    </row>
    <row r="3" spans="1:9" s="144" customFormat="1" ht="7.5" customHeight="1">
      <c r="A3" s="69"/>
      <c r="B3" s="145"/>
      <c r="C3" s="69"/>
      <c r="D3" s="69"/>
      <c r="E3" s="145"/>
      <c r="F3" s="69"/>
      <c r="G3" s="69"/>
      <c r="H3" s="69"/>
      <c r="I3" s="69"/>
    </row>
    <row r="4" spans="1:9" s="144" customFormat="1" ht="15" customHeight="1">
      <c r="A4" s="261" t="s">
        <v>1</v>
      </c>
      <c r="B4" s="226" t="s">
        <v>2</v>
      </c>
      <c r="C4" s="262" t="s">
        <v>311</v>
      </c>
      <c r="D4" s="263" t="s">
        <v>312</v>
      </c>
      <c r="E4" s="263" t="s">
        <v>313</v>
      </c>
      <c r="F4" s="226" t="s">
        <v>3</v>
      </c>
      <c r="G4" s="226"/>
      <c r="H4" s="226"/>
      <c r="I4" s="226"/>
    </row>
    <row r="5" spans="1:9" s="144" customFormat="1" ht="70.5" customHeight="1">
      <c r="A5" s="261"/>
      <c r="B5" s="226"/>
      <c r="C5" s="262"/>
      <c r="D5" s="263"/>
      <c r="E5" s="263"/>
      <c r="F5" s="4" t="s">
        <v>4</v>
      </c>
      <c r="G5" s="4" t="s">
        <v>5</v>
      </c>
      <c r="H5" s="4" t="s">
        <v>6</v>
      </c>
      <c r="I5" s="4" t="s">
        <v>7</v>
      </c>
    </row>
    <row r="6" spans="1:9" s="146" customFormat="1" ht="12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9" s="144" customFormat="1" ht="15">
      <c r="A7" s="219" t="s">
        <v>314</v>
      </c>
      <c r="B7" s="253"/>
      <c r="C7" s="253"/>
      <c r="D7" s="253"/>
      <c r="E7" s="253"/>
      <c r="F7" s="253"/>
      <c r="G7" s="253"/>
      <c r="H7" s="253"/>
      <c r="I7" s="254"/>
    </row>
    <row r="8" spans="1:9" ht="30">
      <c r="A8" s="147" t="s">
        <v>315</v>
      </c>
      <c r="B8" s="148">
        <v>6000</v>
      </c>
      <c r="C8" s="149">
        <v>0</v>
      </c>
      <c r="D8" s="149">
        <v>0</v>
      </c>
      <c r="E8" s="149">
        <v>0</v>
      </c>
      <c r="F8" s="149"/>
      <c r="G8" s="149"/>
      <c r="H8" s="149"/>
      <c r="I8" s="149"/>
    </row>
    <row r="9" spans="1:9" ht="14.25">
      <c r="A9" s="255" t="s">
        <v>316</v>
      </c>
      <c r="B9" s="256"/>
      <c r="C9" s="256"/>
      <c r="D9" s="256"/>
      <c r="E9" s="256"/>
      <c r="F9" s="256"/>
      <c r="G9" s="256"/>
      <c r="H9" s="256"/>
      <c r="I9" s="257"/>
    </row>
    <row r="10" spans="1:9" ht="45">
      <c r="A10" s="147" t="s">
        <v>320</v>
      </c>
      <c r="B10" s="148">
        <v>6010</v>
      </c>
      <c r="C10" s="150"/>
      <c r="D10" s="150"/>
      <c r="E10" s="151"/>
      <c r="F10" s="150"/>
      <c r="G10" s="150"/>
      <c r="H10" s="150"/>
      <c r="I10" s="150"/>
    </row>
    <row r="11" spans="1:9" ht="45">
      <c r="A11" s="147" t="s">
        <v>317</v>
      </c>
      <c r="B11" s="152">
        <v>6020</v>
      </c>
      <c r="C11" s="150"/>
      <c r="D11" s="150"/>
      <c r="E11" s="151"/>
      <c r="F11" s="150"/>
      <c r="G11" s="150"/>
      <c r="H11" s="150"/>
      <c r="I11" s="150"/>
    </row>
    <row r="12" spans="1:9" ht="15">
      <c r="A12" s="153" t="s">
        <v>318</v>
      </c>
      <c r="B12" s="153"/>
      <c r="C12" s="153"/>
      <c r="D12" s="153"/>
      <c r="E12" s="153"/>
      <c r="F12" s="153"/>
      <c r="G12" s="153"/>
      <c r="H12" s="154"/>
      <c r="I12" s="154"/>
    </row>
    <row r="13" spans="1:9" ht="15">
      <c r="A13" s="155"/>
      <c r="B13" s="155"/>
      <c r="C13" s="155"/>
      <c r="D13" s="155"/>
      <c r="E13" s="155"/>
      <c r="F13" s="155"/>
      <c r="G13" s="155"/>
      <c r="H13" s="109"/>
      <c r="I13" s="109"/>
    </row>
    <row r="15" spans="1:9" s="156" customFormat="1" ht="15">
      <c r="A15" s="16" t="s">
        <v>244</v>
      </c>
      <c r="B15" s="158"/>
      <c r="C15" s="106"/>
      <c r="D15" s="157"/>
      <c r="E15" s="103" t="s">
        <v>293</v>
      </c>
      <c r="F15" s="45"/>
      <c r="G15" s="45"/>
      <c r="H15" s="45"/>
      <c r="I15" s="45"/>
    </row>
    <row r="16" spans="1:9" s="156" customFormat="1" ht="15">
      <c r="A16" s="20"/>
      <c r="B16" s="19"/>
      <c r="C16" s="45" t="s">
        <v>319</v>
      </c>
      <c r="D16" s="45"/>
      <c r="E16" s="45"/>
      <c r="F16" s="258"/>
      <c r="G16" s="258"/>
      <c r="H16" s="258"/>
      <c r="I16" s="258"/>
    </row>
  </sheetData>
  <sheetProtection/>
  <mergeCells count="11">
    <mergeCell ref="F4:I4"/>
    <mergeCell ref="A7:I7"/>
    <mergeCell ref="A9:I9"/>
    <mergeCell ref="F16:I16"/>
    <mergeCell ref="H1:I1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2022-12-09T09:52:20Z</cp:lastPrinted>
  <dcterms:created xsi:type="dcterms:W3CDTF">1996-10-08T23:32:33Z</dcterms:created>
  <dcterms:modified xsi:type="dcterms:W3CDTF">2022-12-09T09:53:22Z</dcterms:modified>
  <cp:category/>
  <cp:version/>
  <cp:contentType/>
  <cp:contentStatus/>
</cp:coreProperties>
</file>